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alok Singh\Downloads\"/>
    </mc:Choice>
  </mc:AlternateContent>
  <xr:revisionPtr revIDLastSave="0" documentId="13_ncr:1_{38421FE5-2C4D-4D12-B89E-C79FD49F86F9}" xr6:coauthVersionLast="36" xr6:coauthVersionMax="47" xr10:uidLastSave="{00000000-0000-0000-0000-000000000000}"/>
  <bookViews>
    <workbookView xWindow="0" yWindow="0" windowWidth="28800" windowHeight="12105" tabRatio="586" activeTab="8" xr2:uid="{00000000-000D-0000-FFFF-FFFF00000000}"/>
  </bookViews>
  <sheets>
    <sheet name="Page_1" sheetId="2" r:id="rId1"/>
    <sheet name="Page_2" sheetId="3" r:id="rId2"/>
    <sheet name="Page_3" sheetId="4" r:id="rId3"/>
    <sheet name="Page_4" sheetId="5" r:id="rId4"/>
    <sheet name="Page_5" sheetId="6" r:id="rId5"/>
    <sheet name="Page_6" sheetId="7" r:id="rId6"/>
    <sheet name="Page_7" sheetId="8" r:id="rId7"/>
    <sheet name="Page_8" sheetId="9" r:id="rId8"/>
    <sheet name="Page_9" sheetId="10" r:id="rId9"/>
    <sheet name="Page_10" sheetId="11" r:id="rId10"/>
    <sheet name="Page_11" sheetId="12" r:id="rId11"/>
    <sheet name="Page_12" sheetId="13" r:id="rId12"/>
    <sheet name="Page_13" sheetId="14" r:id="rId13"/>
  </sheets>
  <calcPr calcId="191029"/>
</workbook>
</file>

<file path=xl/calcChain.xml><?xml version="1.0" encoding="utf-8"?>
<calcChain xmlns="http://schemas.openxmlformats.org/spreadsheetml/2006/main">
  <c r="C12" i="7" l="1"/>
  <c r="C25" i="6"/>
  <c r="C13" i="5"/>
  <c r="C18" i="4"/>
  <c r="D18" i="10" l="1"/>
  <c r="D17" i="14"/>
  <c r="D15" i="13"/>
  <c r="F24" i="6"/>
  <c r="F27" i="6"/>
  <c r="C27" i="6"/>
  <c r="D22" i="8"/>
  <c r="H24" i="6"/>
  <c r="C24" i="6"/>
  <c r="L14" i="11" l="1"/>
  <c r="L19" i="9"/>
  <c r="I15" i="9"/>
  <c r="D17" i="9" s="1"/>
  <c r="D24" i="8"/>
  <c r="I24" i="6"/>
  <c r="I25" i="6" l="1"/>
  <c r="D19" i="9"/>
  <c r="I9" i="4"/>
  <c r="I7" i="4"/>
  <c r="I6" i="4"/>
  <c r="L25" i="2"/>
  <c r="D21" i="2"/>
  <c r="G15" i="14"/>
  <c r="L17" i="13"/>
  <c r="G13" i="13"/>
  <c r="D13" i="13"/>
  <c r="I13" i="13" s="1"/>
  <c r="G15" i="12"/>
  <c r="D15" i="12"/>
  <c r="D10" i="11"/>
  <c r="F10" i="7"/>
  <c r="H10" i="7"/>
  <c r="F11" i="5"/>
  <c r="I10" i="5"/>
  <c r="I7" i="5"/>
  <c r="I8" i="5"/>
  <c r="I9" i="5"/>
  <c r="I6" i="5"/>
  <c r="I15" i="4"/>
  <c r="F16" i="4"/>
  <c r="K16" i="3"/>
  <c r="D19" i="12" l="1"/>
  <c r="D17" i="12"/>
  <c r="C14" i="7"/>
  <c r="D14" i="11"/>
  <c r="D12" i="11"/>
  <c r="D17" i="13"/>
  <c r="D25" i="2"/>
  <c r="D23" i="2"/>
  <c r="I11" i="5"/>
  <c r="C29" i="6"/>
  <c r="I8" i="4"/>
  <c r="I16" i="4" s="1"/>
  <c r="I10" i="4"/>
  <c r="I11" i="4"/>
  <c r="I12" i="4"/>
  <c r="I13" i="4"/>
  <c r="I14" i="4"/>
  <c r="F12" i="3"/>
  <c r="G21" i="2"/>
  <c r="L19" i="14"/>
  <c r="L19" i="12"/>
  <c r="K20" i="10"/>
  <c r="D26" i="8"/>
  <c r="K14" i="7"/>
  <c r="K27" i="6"/>
  <c r="L15" i="5"/>
  <c r="L20" i="4"/>
  <c r="D15" i="14"/>
  <c r="I15" i="14" s="1"/>
  <c r="D16" i="10"/>
  <c r="D15" i="9"/>
  <c r="C10" i="7"/>
  <c r="C11" i="5"/>
  <c r="C16" i="4"/>
  <c r="C12" i="3"/>
  <c r="C20" i="4" l="1"/>
  <c r="D20" i="10"/>
  <c r="D19" i="14"/>
  <c r="C14" i="3"/>
  <c r="C16" i="3"/>
  <c r="C15" i="5"/>
</calcChain>
</file>

<file path=xl/sharedStrings.xml><?xml version="1.0" encoding="utf-8"?>
<sst xmlns="http://schemas.openxmlformats.org/spreadsheetml/2006/main" count="604" uniqueCount="277">
  <si>
    <t>Sr. No.</t>
  </si>
  <si>
    <t>Building Name / Number</t>
  </si>
  <si>
    <t>Pre coated GI sheet</t>
  </si>
  <si>
    <t>5000 sq Mtr</t>
  </si>
  <si>
    <t>24.81667, 93.90567</t>
  </si>
  <si>
    <t>Cow shed-2</t>
  </si>
  <si>
    <t>Cow shed-3</t>
  </si>
  <si>
    <t>Training Hall</t>
  </si>
  <si>
    <t>Work Shed-1</t>
  </si>
  <si>
    <t>Work Shed-2</t>
  </si>
  <si>
    <t>Work Shed-3</t>
  </si>
  <si>
    <t>Office-1</t>
  </si>
  <si>
    <t>Office-2</t>
  </si>
  <si>
    <t>Guest House</t>
  </si>
  <si>
    <t>NA</t>
  </si>
  <si>
    <t>24.8300554, 93.9265836</t>
  </si>
  <si>
    <t>VC Residence</t>
  </si>
  <si>
    <t>Admin Building</t>
  </si>
  <si>
    <t>Sub station</t>
  </si>
  <si>
    <t>Garage</t>
  </si>
  <si>
    <t>Type V A</t>
  </si>
  <si>
    <t>Type V B</t>
  </si>
  <si>
    <t>Undisturbed Availability</t>
  </si>
  <si>
    <t>22 yrs</t>
  </si>
  <si>
    <t>GI Sheet</t>
  </si>
  <si>
    <t>No</t>
  </si>
  <si>
    <t>Academic-I</t>
  </si>
  <si>
    <t>Academic-II</t>
  </si>
  <si>
    <t>10 yrs</t>
  </si>
  <si>
    <t>PG Boys Hostel</t>
  </si>
  <si>
    <t>PG Girls Hostel</t>
  </si>
  <si>
    <t>1 yrs</t>
  </si>
  <si>
    <t>12 yrs</t>
  </si>
  <si>
    <t>RCC</t>
  </si>
  <si>
    <t>Fully available</t>
  </si>
  <si>
    <t>Girls Hostel</t>
  </si>
  <si>
    <t>Boys Hostel</t>
  </si>
  <si>
    <t>Transit Hostel</t>
  </si>
  <si>
    <t>Academic Building</t>
  </si>
  <si>
    <t>Dyna roof</t>
  </si>
  <si>
    <t>Library Block</t>
  </si>
  <si>
    <t>Weaving and Spinning Lab</t>
  </si>
  <si>
    <t>Food Processing Building</t>
  </si>
  <si>
    <t>Nursery School</t>
  </si>
  <si>
    <t>RCC + Dyna roof</t>
  </si>
  <si>
    <t>MITTC &amp; VTTC Building</t>
  </si>
  <si>
    <t>Water Pump House (3 Nos.)</t>
  </si>
  <si>
    <t>18 yrs, 7 yrs, 7 yrs</t>
  </si>
  <si>
    <t>20 Mtr</t>
  </si>
  <si>
    <t>03 Year</t>
  </si>
  <si>
    <t>NIL</t>
  </si>
  <si>
    <t>10 Mtr</t>
  </si>
  <si>
    <t>23.30163,92.75350</t>
  </si>
  <si>
    <t>23.30250,92.75721</t>
  </si>
  <si>
    <t>23.30083,92.75368</t>
  </si>
  <si>
    <t>Sl. No.</t>
  </si>
  <si>
    <t>Name of Buildings</t>
  </si>
  <si>
    <t>Rooftop Area (sq.m)</t>
  </si>
  <si>
    <t>Academic Block/School-I &amp; II</t>
  </si>
  <si>
    <t>Girls' Hostel (Ph.D.)</t>
  </si>
  <si>
    <t>Girls' Hostel (M.Sc.)</t>
  </si>
  <si>
    <t>Girls' Hostel (Extn.)</t>
  </si>
  <si>
    <t>Boys' Hostel</t>
  </si>
  <si>
    <t>Boys' Hostel (Extn.)</t>
  </si>
  <si>
    <t>Farmers' Hostel</t>
  </si>
  <si>
    <t>Type-III Old Bldg.</t>
  </si>
  <si>
    <t>Type-IV Old Bldg.</t>
  </si>
  <si>
    <t>Auditorium</t>
  </si>
  <si>
    <t>Students' Utility Centre</t>
  </si>
  <si>
    <t>Type-II New Bldg.</t>
  </si>
  <si>
    <t>Type-III New Bldg.</t>
  </si>
  <si>
    <t>Type-IV New Bldg.</t>
  </si>
  <si>
    <t>Total Area</t>
  </si>
  <si>
    <t>15 m</t>
  </si>
  <si>
    <t>Completed recently</t>
  </si>
  <si>
    <t>Pre-fabricated Academic Block</t>
  </si>
  <si>
    <t>4 m</t>
  </si>
  <si>
    <t>3 years</t>
  </si>
  <si>
    <t>Pre-fabricated (Boys Hostel-1)</t>
  </si>
  <si>
    <t>Pre-fabricated (Boys Hostel-2)</t>
  </si>
  <si>
    <t>128 kW / 160 kVA</t>
  </si>
  <si>
    <t>12 m</t>
  </si>
  <si>
    <t>Transit Guest House</t>
  </si>
  <si>
    <t>Tribal Girls Hostel</t>
  </si>
  <si>
    <t>7 m</t>
  </si>
  <si>
    <t>About to complete</t>
  </si>
  <si>
    <t>Type-II Quarter</t>
  </si>
  <si>
    <t>VTC</t>
  </si>
  <si>
    <t>RCC flat roof coated GI sheet</t>
  </si>
  <si>
    <t>MTTC</t>
  </si>
  <si>
    <t>RCC roof with pre coated GI sheet</t>
  </si>
  <si>
    <t>23.8075,92.73497</t>
  </si>
  <si>
    <t>Library</t>
  </si>
  <si>
    <t>&gt;20</t>
  </si>
  <si>
    <t>RCC flat roof</t>
  </si>
  <si>
    <t>23.80772,92.73319</t>
  </si>
  <si>
    <t>New Academic</t>
  </si>
  <si>
    <t>Old Academic</t>
  </si>
  <si>
    <t>Corrugated GI sheet</t>
  </si>
  <si>
    <t>23.80811,92.73372</t>
  </si>
  <si>
    <t>TVCC</t>
  </si>
  <si>
    <t>23.81014,92.73317</t>
  </si>
  <si>
    <t>Sports Complex</t>
  </si>
  <si>
    <t>23.80991,92.73294</t>
  </si>
  <si>
    <t>Surgery &amp; Radiology</t>
  </si>
  <si>
    <t>RCC slope roof</t>
  </si>
  <si>
    <t>LPT</t>
  </si>
  <si>
    <t>LPM Farm</t>
  </si>
  <si>
    <t>RCC flat roof &amp; Corrugated GI sheet</t>
  </si>
  <si>
    <t>23.8027,92.73558</t>
  </si>
  <si>
    <t>KVK &amp; ATTC</t>
  </si>
  <si>
    <t>RCC flat roof Corrugated GI sheet</t>
  </si>
  <si>
    <t>23.80716,92.73303</t>
  </si>
  <si>
    <t>23.80249,92.734</t>
  </si>
  <si>
    <t>1st Year Girls Hostel</t>
  </si>
  <si>
    <t>23.80607,92.73295</t>
  </si>
  <si>
    <t>UG Boys Hostel-I</t>
  </si>
  <si>
    <t>23.80695,92.73368</t>
  </si>
  <si>
    <t>UG Boys Hostel-II</t>
  </si>
  <si>
    <t>RCC slope &amp; flat roof</t>
  </si>
  <si>
    <t>UG Girls Hostel-I</t>
  </si>
  <si>
    <t>23.80047,92.73457</t>
  </si>
  <si>
    <t>UG Girls Hostel-II</t>
  </si>
  <si>
    <t>Shadow Free Land</t>
  </si>
  <si>
    <t>Latitude/Longitude</t>
  </si>
  <si>
    <t>Administrative &amp; Academic Block-A</t>
  </si>
  <si>
    <t>nil</t>
  </si>
  <si>
    <t>Academic Block-B</t>
  </si>
  <si>
    <t>Old Admin &amp; Academic Building</t>
  </si>
  <si>
    <t>Transit Hostel (Using as U.G. Girls' Hostel)</t>
  </si>
  <si>
    <t>U.G. Boys' Hostel</t>
  </si>
  <si>
    <t>U.G. Girls' Hostel</t>
  </si>
  <si>
    <t>P.G. Boys' Hostel</t>
  </si>
  <si>
    <t>P.G. Girls' Hostel</t>
  </si>
  <si>
    <t>ATTC &amp; KVK Building</t>
  </si>
  <si>
    <t>Indoor Sports Arena</t>
  </si>
  <si>
    <t>Residential Buildings-Phase-I (18 nos.)</t>
  </si>
  <si>
    <t>Residential Buildings-Phase-II (12 nos.)</t>
  </si>
  <si>
    <t>Dean's Residence</t>
  </si>
  <si>
    <t>V.C. Camp Officer</t>
  </si>
  <si>
    <t>Administrative &amp; Academic Building</t>
  </si>
  <si>
    <t>Lat 28.087° Long 95.318°</t>
  </si>
  <si>
    <t>Girls' Hostel</t>
  </si>
  <si>
    <t>Residential Building</t>
  </si>
  <si>
    <t>Tribal Girls' Hostel</t>
  </si>
  <si>
    <t>South Academic Block</t>
  </si>
  <si>
    <t>17 yrs</t>
  </si>
  <si>
    <t>RCC roof</t>
  </si>
  <si>
    <t>North Academic Block</t>
  </si>
  <si>
    <t>RCC roof with Half GI Sheet</t>
  </si>
  <si>
    <t>Lat 27.289394, Long 88.593051</t>
  </si>
  <si>
    <t>ATTC Building</t>
  </si>
  <si>
    <t>13 yrs</t>
  </si>
  <si>
    <t>10.9 (Half 17 yrs &amp; Half 8)</t>
  </si>
  <si>
    <t>17 yrs &amp; 8 yrs</t>
  </si>
  <si>
    <t>GI Sheet roof</t>
  </si>
  <si>
    <t>Utility Block Hostel</t>
  </si>
  <si>
    <t>6 yrs</t>
  </si>
  <si>
    <t>MITTC Building</t>
  </si>
  <si>
    <t>Partial RCC and GI Sheet roof</t>
  </si>
  <si>
    <t>Lat 27.290650, Long 88.592838</t>
  </si>
  <si>
    <t>Workshop</t>
  </si>
  <si>
    <t>Lat-27.227624, Lon-88.475214</t>
  </si>
  <si>
    <t>Lat-27.226806, Lon-88.475778</t>
  </si>
  <si>
    <t>Transit House</t>
  </si>
  <si>
    <t>Lat-27.226673, Lon-88.474660</t>
  </si>
  <si>
    <t>Total Shadow Free Rooftop Area ( in sq. Mtrs)</t>
  </si>
  <si>
    <t>Height of building ( Meters)</t>
  </si>
  <si>
    <t>Building Age as May 2026 ( Years)</t>
  </si>
  <si>
    <t>Connected Load / Incoming Feedar Rating (KW)</t>
  </si>
  <si>
    <t>Place Specify Roof Type (RCC/GI/Sheet/Asbestos etc.)</t>
  </si>
  <si>
    <t xml:space="preserve"> Lat 28.078° Long 95.324°</t>
  </si>
  <si>
    <t>17 Years</t>
  </si>
  <si>
    <t>Lat 27.288937, Long 88.592293</t>
  </si>
  <si>
    <t>Lat 27.289574, Long 88.593301</t>
  </si>
  <si>
    <t>Lat 27.289922, Long 88.593704</t>
  </si>
  <si>
    <t>Lat 27.288382, Long 88.591883</t>
  </si>
  <si>
    <t>Lat 27.288358, Long 88.592074</t>
  </si>
  <si>
    <t>Lat 27.290898, Long 88.593991</t>
  </si>
  <si>
    <t>Lat 27.290976, Long 88.593600</t>
  </si>
  <si>
    <t>Lat 27.288666, Long 88.592083</t>
  </si>
  <si>
    <t xml:space="preserve"> College of Agriculture Engineering &amp; Post Harvest Technology , Ranipool, Sikkim</t>
  </si>
  <si>
    <t xml:space="preserve">Administrative Building </t>
  </si>
  <si>
    <t>Lat-27.226039, Lon-88.474729</t>
  </si>
  <si>
    <t>Lat-27.225335, Lon-88.475002</t>
  </si>
  <si>
    <t>23.8077, 92.73511</t>
  </si>
  <si>
    <t>23.80806,92.7347</t>
  </si>
  <si>
    <t>23.80935,92.73355</t>
  </si>
  <si>
    <t>23.8089,92.73368</t>
  </si>
  <si>
    <t>23.80445,92.7327</t>
  </si>
  <si>
    <t>23.80681,92.73306</t>
  </si>
  <si>
    <t>23.80515,92.73428</t>
  </si>
  <si>
    <t>Administrative Cum Academic Building</t>
  </si>
  <si>
    <t>23.30154, 92.75827</t>
  </si>
  <si>
    <t xml:space="preserve">Administrative Academic Block </t>
  </si>
  <si>
    <t xml:space="preserve">35% RCC 65% GI </t>
  </si>
  <si>
    <t>25.742556,91.817111</t>
  </si>
  <si>
    <t>25.745028,91.819083</t>
  </si>
  <si>
    <t>25.744056,91.819750</t>
  </si>
  <si>
    <t>25.744556,91.819750</t>
  </si>
  <si>
    <t>25.744083,91.817444</t>
  </si>
  <si>
    <t>25.743444,91.817722</t>
  </si>
  <si>
    <t>25.743833,91.817250</t>
  </si>
  <si>
    <t>25.745333,91.817944</t>
  </si>
  <si>
    <t>500 KVA</t>
  </si>
  <si>
    <t>7 Acres</t>
  </si>
  <si>
    <t>Latitude: 25.4963776</t>
  </si>
  <si>
    <t>Longitude:90.2121270</t>
  </si>
  <si>
    <t xml:space="preserve"> </t>
  </si>
  <si>
    <t xml:space="preserve">Admin Academic Block </t>
  </si>
  <si>
    <t>Building Name/ Number</t>
  </si>
  <si>
    <t>Undisturbed availability of rooftop for solar plant life</t>
  </si>
  <si>
    <t>25.64545-93.64163</t>
  </si>
  <si>
    <t>25.64868-93.63952</t>
  </si>
  <si>
    <t>25.64685-93.63952</t>
  </si>
  <si>
    <t>25.64819-93.63861</t>
  </si>
  <si>
    <t>Total shadow free rooftop area (In Sq. Mtrs)</t>
  </si>
  <si>
    <t>Height of Building (Meters)</t>
  </si>
  <si>
    <t>Building Age as on May 2026 (Years)</t>
  </si>
  <si>
    <t>Connected Load/Incoming feeder rating (kW/kVA)</t>
  </si>
  <si>
    <t>Please specify Roof Type (RCC/GI Sheet/Asbestos etc.)</t>
  </si>
  <si>
    <t>Shadow Free Land Available for solar (In Sq. Mtrs)</t>
  </si>
  <si>
    <t>Building Latitude – Longitude Details</t>
  </si>
  <si>
    <t>Administrative building</t>
  </si>
  <si>
    <t>10m</t>
  </si>
  <si>
    <t>24°48'40.0"N 93°53'34.6"E</t>
  </si>
  <si>
    <t>24°48'45.8"N 93°53'24.3"E</t>
  </si>
  <si>
    <t>24°48'48.4"N 93°53'24.3"E</t>
  </si>
  <si>
    <t>PG Boys hostel</t>
  </si>
  <si>
    <t>24°48'48.4"N 93°53'29.4"E</t>
  </si>
  <si>
    <t>UG Boys' hostel</t>
  </si>
  <si>
    <t>24°48'41.1"N 93°53'35.1"E</t>
  </si>
  <si>
    <t>UG Girls' hostel</t>
  </si>
  <si>
    <t>24°48'51.1"N 93°53'17.9"E</t>
  </si>
  <si>
    <t>PG Girls' Hostel</t>
  </si>
  <si>
    <t>6m</t>
  </si>
  <si>
    <t>Farmer hostel</t>
  </si>
  <si>
    <t>24°48'40.2"N 93°53'29.9"E</t>
  </si>
  <si>
    <t>Cow shed-1</t>
  </si>
  <si>
    <t>Sanction Load (in kW)</t>
  </si>
  <si>
    <t xml:space="preserve"> College of Agriculture, Pasighat, Arunachal Pradesh</t>
  </si>
  <si>
    <t xml:space="preserve"> College of Agriculture,Kyrdemkulai, Meghalaya</t>
  </si>
  <si>
    <t>Undisturbed Availability of rooftop for solar plant life</t>
  </si>
  <si>
    <t>Shadow Free Land available for solar (in sq mtres)</t>
  </si>
  <si>
    <t>160 kVA</t>
  </si>
  <si>
    <t xml:space="preserve"> College of Community Science,Tura, Meghalaya</t>
  </si>
  <si>
    <t>Shadow Free Land available for solar (in sq mtrs)</t>
  </si>
  <si>
    <t>850 kVA</t>
  </si>
  <si>
    <t xml:space="preserve"> College of Veterinary Sciences &amp; Animal Husbandry, Jalukie, Nagaland</t>
  </si>
  <si>
    <t xml:space="preserve"> College of Agriculture,Iroisemba,Imphal, Manipur</t>
  </si>
  <si>
    <t>500 kVA</t>
  </si>
  <si>
    <t xml:space="preserve"> CAU Headquarter,Lamphelpat, Imphal, Manipur</t>
  </si>
  <si>
    <t>187.5 kVA</t>
  </si>
  <si>
    <t>250 kVA</t>
  </si>
  <si>
    <t xml:space="preserve"> College of Horticulture &amp; Forestry,Pasighat, Arunachal Pradesh</t>
  </si>
  <si>
    <t>Height of building (Meters)</t>
  </si>
  <si>
    <t xml:space="preserve">Shadow Free Land available fpr solar (in sq. mtrs) </t>
  </si>
  <si>
    <t>Please Specify Roof Type (RCC/GI/Sheet/Asbestos etc.)</t>
  </si>
  <si>
    <t xml:space="preserve"> College of Horticulture,Bermiok,Sikkim</t>
  </si>
  <si>
    <t>Total Shadow Free Rooftop Area (in sq. Mtrs)</t>
  </si>
  <si>
    <t>Building Age as May 2026 (Years)</t>
  </si>
  <si>
    <t>Shadow Free Land available for solar (in sq mtr)</t>
  </si>
  <si>
    <t xml:space="preserve"> College of Veterinary Sciences &amp; Animal Husbandry,Selesih,Mizoram</t>
  </si>
  <si>
    <t xml:space="preserve"> College of Horticulture,Thenzawl, Mizoram</t>
  </si>
  <si>
    <t>Shadow Free Land for solar (in sq. mtrs)</t>
  </si>
  <si>
    <t>College of Post Graduate Studies in Agricultural Sciences, Meghalaya</t>
  </si>
  <si>
    <t>Cau NEC Model Fish Farm, Imphal, Mizoram- Directorate of Extension Education</t>
  </si>
  <si>
    <t>Rooftop installation possible (in kW) @10 sqm/kW)</t>
  </si>
  <si>
    <t>Rooftop installation possible (in kW) @15 sqm/kW)</t>
  </si>
  <si>
    <t>90 % of sanction load (in kW)</t>
  </si>
  <si>
    <t>Undisturbed Availability of rooftop for solar plant life (in %)</t>
  </si>
  <si>
    <t>Undisturbed Availability of rooftop for solar plant life (in sq mtrs)</t>
  </si>
  <si>
    <t>Undisturbed Availability of rooftop for solar plant life (insq mtrs)</t>
  </si>
  <si>
    <t>Connected Load / Incoming Feedar Rating (KVA)</t>
  </si>
  <si>
    <t>Undisturbed Availability of rooftop for solar plant life (in Sq Mtrs)</t>
  </si>
  <si>
    <t>Total installation possible Rooftop + Free land</t>
  </si>
  <si>
    <t>Rooftop installation possible (in kW) @8 sqm/kW)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</si>
</sst>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3">
    <xf numFmtId="0" fontId="0" fillId="0" borderId="0"/>
    <xf numFmtId="0" fontId="3" fillId="2" borderId="1" applyNumberFormat="0" applyAlignment="0" applyProtection="0"/>
    <xf numFmtId="9" fontId="2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9" fontId="0" fillId="0" borderId="0" xfId="0" applyNumberFormat="1"/>
    <xf numFmtId="0" fontId="5" fillId="0" borderId="0" xfId="0" applyFont="1" applyAlignment="1">
      <alignment horizontal="center"/>
    </xf>
    <xf numFmtId="0" fontId="2" fillId="5" borderId="1" xfId="1" applyFont="1" applyFill="1" applyAlignment="1">
      <alignment horizontal="center"/>
    </xf>
    <xf numFmtId="0" fontId="6" fillId="0" borderId="0" xfId="0" applyFont="1"/>
    <xf numFmtId="0" fontId="4" fillId="0" borderId="0" xfId="0" applyFont="1"/>
    <xf numFmtId="0" fontId="0" fillId="5" borderId="2" xfId="0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/>
    </xf>
    <xf numFmtId="0" fontId="2" fillId="5" borderId="8" xfId="1" applyFont="1" applyFill="1" applyBorder="1" applyAlignment="1">
      <alignment horizontal="center"/>
    </xf>
    <xf numFmtId="0" fontId="0" fillId="5" borderId="2" xfId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5" borderId="5" xfId="1" applyFont="1" applyFill="1" applyBorder="1" applyAlignment="1">
      <alignment horizontal="center"/>
    </xf>
    <xf numFmtId="0" fontId="2" fillId="5" borderId="7" xfId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5" borderId="2" xfId="0" applyFill="1" applyBorder="1" applyAlignment="1">
      <alignment horizontal="center"/>
    </xf>
    <xf numFmtId="9" fontId="0" fillId="5" borderId="2" xfId="0" applyNumberForma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5" borderId="0" xfId="1" applyFont="1" applyFill="1" applyBorder="1" applyAlignment="1">
      <alignment horizontal="center" wrapText="1"/>
    </xf>
    <xf numFmtId="0" fontId="2" fillId="5" borderId="4" xfId="1" applyFont="1" applyFill="1" applyBorder="1" applyAlignment="1">
      <alignment horizontal="center"/>
    </xf>
    <xf numFmtId="0" fontId="2" fillId="5" borderId="15" xfId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5" borderId="2" xfId="0" applyNumberFormat="1" applyFill="1" applyBorder="1" applyAlignment="1">
      <alignment horizontal="center" vertical="center"/>
    </xf>
    <xf numFmtId="2" fontId="0" fillId="5" borderId="2" xfId="2" applyNumberFormat="1" applyFont="1" applyFill="1" applyBorder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0" fillId="0" borderId="2" xfId="0" applyBorder="1" applyAlignment="1">
      <alignment wrapText="1"/>
    </xf>
    <xf numFmtId="2" fontId="8" fillId="0" borderId="2" xfId="0" applyNumberFormat="1" applyFont="1" applyBorder="1" applyAlignment="1">
      <alignment horizontal="center" vertical="center"/>
    </xf>
    <xf numFmtId="0" fontId="0" fillId="5" borderId="9" xfId="1" applyFont="1" applyFill="1" applyBorder="1" applyAlignment="1">
      <alignment horizontal="center" vertical="center" wrapText="1"/>
    </xf>
    <xf numFmtId="0" fontId="2" fillId="5" borderId="10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0" fillId="5" borderId="9" xfId="1" applyFont="1" applyFill="1" applyBorder="1" applyAlignment="1">
      <alignment horizontal="center" vertical="center"/>
    </xf>
    <xf numFmtId="0" fontId="2" fillId="5" borderId="10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9" fontId="0" fillId="5" borderId="11" xfId="0" applyNumberFormat="1" applyFill="1" applyBorder="1" applyAlignment="1">
      <alignment horizontal="center" vertical="center"/>
    </xf>
    <xf numFmtId="9" fontId="0" fillId="5" borderId="12" xfId="0" applyNumberFormat="1" applyFill="1" applyBorder="1" applyAlignment="1">
      <alignment horizontal="center" vertical="center"/>
    </xf>
    <xf numFmtId="9" fontId="0" fillId="5" borderId="13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3">
    <cellStyle name="Input" xfId="1" builtinId="20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25"/>
  <sheetViews>
    <sheetView workbookViewId="0">
      <selection activeCell="L25" sqref="L25"/>
    </sheetView>
  </sheetViews>
  <sheetFormatPr defaultRowHeight="15" x14ac:dyDescent="0.25"/>
  <cols>
    <col min="2" max="2" width="4.85546875" customWidth="1"/>
    <col min="3" max="3" width="38.5703125" customWidth="1"/>
    <col min="4" max="4" width="18.7109375" customWidth="1"/>
    <col min="5" max="5" width="17.140625" customWidth="1"/>
    <col min="6" max="6" width="12.140625" bestFit="1" customWidth="1"/>
    <col min="7" max="7" width="15.28515625" bestFit="1" customWidth="1"/>
    <col min="8" max="8" width="16.85546875" customWidth="1"/>
    <col min="9" max="9" width="15.140625" customWidth="1"/>
    <col min="10" max="10" width="17.28515625" bestFit="1" customWidth="1"/>
    <col min="11" max="11" width="13.28515625" customWidth="1"/>
    <col min="12" max="12" width="15.42578125" customWidth="1"/>
  </cols>
  <sheetData>
    <row r="3" spans="1:12" ht="18.75" x14ac:dyDescent="0.3">
      <c r="B3" s="48" t="s">
        <v>254</v>
      </c>
      <c r="C3" s="48"/>
      <c r="D3" s="48"/>
      <c r="E3" s="48"/>
      <c r="F3" s="48"/>
      <c r="G3" s="48"/>
      <c r="H3" s="48"/>
      <c r="I3" s="48"/>
      <c r="J3" s="48"/>
      <c r="K3" s="48"/>
    </row>
    <row r="4" spans="1:12" s="16" customFormat="1" ht="60" x14ac:dyDescent="0.25">
      <c r="A4" s="12"/>
      <c r="B4" s="13" t="s">
        <v>0</v>
      </c>
      <c r="C4" s="14" t="s">
        <v>1</v>
      </c>
      <c r="D4" s="13" t="s">
        <v>166</v>
      </c>
      <c r="E4" s="13" t="s">
        <v>167</v>
      </c>
      <c r="F4" s="15" t="s">
        <v>168</v>
      </c>
      <c r="G4" s="13" t="s">
        <v>169</v>
      </c>
      <c r="H4" s="13" t="s">
        <v>170</v>
      </c>
      <c r="I4" s="13" t="s">
        <v>22</v>
      </c>
      <c r="J4" s="13" t="s">
        <v>123</v>
      </c>
      <c r="K4" s="13" t="s">
        <v>124</v>
      </c>
      <c r="L4" s="13" t="s">
        <v>239</v>
      </c>
    </row>
    <row r="5" spans="1:12" x14ac:dyDescent="0.25">
      <c r="B5" s="4">
        <v>1</v>
      </c>
      <c r="C5" s="17" t="s">
        <v>125</v>
      </c>
      <c r="D5" s="8">
        <v>890</v>
      </c>
      <c r="E5" s="8">
        <v>7</v>
      </c>
      <c r="F5" s="18">
        <v>16</v>
      </c>
      <c r="G5" s="4">
        <v>76</v>
      </c>
      <c r="H5" s="4" t="s">
        <v>33</v>
      </c>
      <c r="I5" s="4"/>
      <c r="J5" s="4" t="s">
        <v>126</v>
      </c>
      <c r="K5" s="45" t="s">
        <v>171</v>
      </c>
      <c r="L5" s="49">
        <v>550</v>
      </c>
    </row>
    <row r="6" spans="1:12" x14ac:dyDescent="0.25">
      <c r="B6" s="4">
        <v>2</v>
      </c>
      <c r="C6" s="17" t="s">
        <v>127</v>
      </c>
      <c r="D6" s="8">
        <v>396</v>
      </c>
      <c r="E6" s="8">
        <v>7</v>
      </c>
      <c r="F6" s="18">
        <v>10</v>
      </c>
      <c r="G6" s="4">
        <v>28</v>
      </c>
      <c r="H6" s="4" t="s">
        <v>24</v>
      </c>
      <c r="I6" s="4"/>
      <c r="J6" s="4" t="s">
        <v>126</v>
      </c>
      <c r="K6" s="46"/>
      <c r="L6" s="50"/>
    </row>
    <row r="7" spans="1:12" x14ac:dyDescent="0.25">
      <c r="B7" s="4">
        <v>3</v>
      </c>
      <c r="C7" s="4" t="s">
        <v>128</v>
      </c>
      <c r="D7" s="9">
        <v>2700</v>
      </c>
      <c r="E7" s="9">
        <v>3.5</v>
      </c>
      <c r="F7" s="4">
        <v>25</v>
      </c>
      <c r="G7" s="4">
        <v>34</v>
      </c>
      <c r="H7" s="4" t="s">
        <v>24</v>
      </c>
      <c r="I7" s="4"/>
      <c r="J7" s="4" t="s">
        <v>126</v>
      </c>
      <c r="K7" s="46"/>
      <c r="L7" s="50"/>
    </row>
    <row r="8" spans="1:12" x14ac:dyDescent="0.25">
      <c r="B8" s="4">
        <v>4</v>
      </c>
      <c r="C8" s="4" t="s">
        <v>13</v>
      </c>
      <c r="D8" s="4">
        <v>109</v>
      </c>
      <c r="E8" s="4">
        <v>7</v>
      </c>
      <c r="F8" s="4">
        <v>18</v>
      </c>
      <c r="G8" s="4">
        <v>29</v>
      </c>
      <c r="H8" s="4" t="s">
        <v>33</v>
      </c>
      <c r="I8" s="4"/>
      <c r="J8" s="4" t="s">
        <v>126</v>
      </c>
      <c r="K8" s="46"/>
      <c r="L8" s="50"/>
    </row>
    <row r="9" spans="1:12" x14ac:dyDescent="0.25">
      <c r="B9" s="4">
        <v>5</v>
      </c>
      <c r="C9" s="4" t="s">
        <v>129</v>
      </c>
      <c r="D9" s="4">
        <v>490</v>
      </c>
      <c r="E9" s="4">
        <v>7</v>
      </c>
      <c r="F9" s="4">
        <v>18</v>
      </c>
      <c r="G9" s="4">
        <v>24</v>
      </c>
      <c r="H9" s="4" t="s">
        <v>24</v>
      </c>
      <c r="I9" s="4"/>
      <c r="J9" s="4" t="s">
        <v>126</v>
      </c>
      <c r="K9" s="46"/>
      <c r="L9" s="50"/>
    </row>
    <row r="10" spans="1:12" x14ac:dyDescent="0.25">
      <c r="B10" s="4">
        <v>6</v>
      </c>
      <c r="C10" s="4" t="s">
        <v>130</v>
      </c>
      <c r="D10" s="4">
        <v>3336</v>
      </c>
      <c r="E10" s="4">
        <v>3.5</v>
      </c>
      <c r="F10" s="4">
        <v>25</v>
      </c>
      <c r="G10" s="4">
        <v>36</v>
      </c>
      <c r="H10" s="4" t="s">
        <v>24</v>
      </c>
      <c r="I10" s="4"/>
      <c r="J10" s="4" t="s">
        <v>126</v>
      </c>
      <c r="K10" s="46"/>
      <c r="L10" s="50"/>
    </row>
    <row r="11" spans="1:12" x14ac:dyDescent="0.25">
      <c r="B11" s="4">
        <v>7</v>
      </c>
      <c r="C11" s="4" t="s">
        <v>131</v>
      </c>
      <c r="D11" s="4">
        <v>398</v>
      </c>
      <c r="E11" s="4">
        <v>9.5</v>
      </c>
      <c r="F11" s="4">
        <v>20</v>
      </c>
      <c r="G11" s="4">
        <v>15</v>
      </c>
      <c r="H11" s="4" t="s">
        <v>24</v>
      </c>
      <c r="I11" s="4"/>
      <c r="J11" s="4" t="s">
        <v>126</v>
      </c>
      <c r="K11" s="46"/>
      <c r="L11" s="50"/>
    </row>
    <row r="12" spans="1:12" x14ac:dyDescent="0.25">
      <c r="B12" s="4">
        <v>8</v>
      </c>
      <c r="C12" s="4" t="s">
        <v>132</v>
      </c>
      <c r="D12" s="4">
        <v>465</v>
      </c>
      <c r="E12" s="4">
        <v>7</v>
      </c>
      <c r="F12" s="4">
        <v>7</v>
      </c>
      <c r="G12" s="4">
        <v>13</v>
      </c>
      <c r="H12" s="4" t="s">
        <v>33</v>
      </c>
      <c r="I12" s="4"/>
      <c r="J12" s="4" t="s">
        <v>126</v>
      </c>
      <c r="K12" s="46"/>
      <c r="L12" s="50"/>
    </row>
    <row r="13" spans="1:12" x14ac:dyDescent="0.25">
      <c r="B13" s="4">
        <v>9</v>
      </c>
      <c r="C13" s="4" t="s">
        <v>133</v>
      </c>
      <c r="D13" s="4">
        <v>465</v>
      </c>
      <c r="E13" s="4">
        <v>7</v>
      </c>
      <c r="F13" s="4">
        <v>7</v>
      </c>
      <c r="G13" s="4">
        <v>12</v>
      </c>
      <c r="H13" s="4" t="s">
        <v>33</v>
      </c>
      <c r="I13" s="4"/>
      <c r="J13" s="4" t="s">
        <v>126</v>
      </c>
      <c r="K13" s="46"/>
      <c r="L13" s="50"/>
    </row>
    <row r="14" spans="1:12" x14ac:dyDescent="0.25">
      <c r="B14" s="4">
        <v>10</v>
      </c>
      <c r="C14" s="4" t="s">
        <v>134</v>
      </c>
      <c r="D14" s="4">
        <v>416</v>
      </c>
      <c r="E14" s="4">
        <v>7</v>
      </c>
      <c r="F14" s="4">
        <v>12</v>
      </c>
      <c r="G14" s="4">
        <v>20</v>
      </c>
      <c r="H14" s="4" t="s">
        <v>24</v>
      </c>
      <c r="I14" s="4"/>
      <c r="J14" s="4" t="s">
        <v>126</v>
      </c>
      <c r="K14" s="46"/>
      <c r="L14" s="50"/>
    </row>
    <row r="15" spans="1:12" x14ac:dyDescent="0.25">
      <c r="B15" s="4">
        <v>11</v>
      </c>
      <c r="C15" s="4" t="s">
        <v>67</v>
      </c>
      <c r="D15" s="4">
        <v>222</v>
      </c>
      <c r="E15" s="4">
        <v>7</v>
      </c>
      <c r="F15" s="4">
        <v>13</v>
      </c>
      <c r="G15" s="4">
        <v>22</v>
      </c>
      <c r="H15" s="4" t="s">
        <v>33</v>
      </c>
      <c r="I15" s="4"/>
      <c r="J15" s="4" t="s">
        <v>126</v>
      </c>
      <c r="K15" s="46"/>
      <c r="L15" s="50"/>
    </row>
    <row r="16" spans="1:12" x14ac:dyDescent="0.25">
      <c r="B16" s="4">
        <v>12</v>
      </c>
      <c r="C16" s="4" t="s">
        <v>135</v>
      </c>
      <c r="D16" s="4">
        <v>461</v>
      </c>
      <c r="E16" s="4">
        <v>12</v>
      </c>
      <c r="F16" s="4">
        <v>7</v>
      </c>
      <c r="G16" s="4">
        <v>8</v>
      </c>
      <c r="H16" s="4" t="s">
        <v>24</v>
      </c>
      <c r="I16" s="4"/>
      <c r="J16" s="4" t="s">
        <v>126</v>
      </c>
      <c r="K16" s="46"/>
      <c r="L16" s="50"/>
    </row>
    <row r="17" spans="2:12" x14ac:dyDescent="0.25">
      <c r="B17" s="4">
        <v>13</v>
      </c>
      <c r="C17" s="4" t="s">
        <v>136</v>
      </c>
      <c r="D17" s="4">
        <v>3000</v>
      </c>
      <c r="E17" s="4">
        <v>7</v>
      </c>
      <c r="F17" s="4">
        <v>19</v>
      </c>
      <c r="G17" s="4">
        <v>104</v>
      </c>
      <c r="H17" s="4" t="s">
        <v>33</v>
      </c>
      <c r="I17" s="4"/>
      <c r="J17" s="4" t="s">
        <v>126</v>
      </c>
      <c r="K17" s="46"/>
      <c r="L17" s="50"/>
    </row>
    <row r="18" spans="2:12" x14ac:dyDescent="0.25">
      <c r="B18" s="4">
        <v>14</v>
      </c>
      <c r="C18" s="4" t="s">
        <v>137</v>
      </c>
      <c r="D18" s="4">
        <v>1545</v>
      </c>
      <c r="E18" s="4">
        <v>7</v>
      </c>
      <c r="F18" s="4">
        <v>7</v>
      </c>
      <c r="G18" s="4">
        <v>54</v>
      </c>
      <c r="H18" s="4" t="s">
        <v>24</v>
      </c>
      <c r="I18" s="4"/>
      <c r="J18" s="4" t="s">
        <v>126</v>
      </c>
      <c r="K18" s="46"/>
      <c r="L18" s="50"/>
    </row>
    <row r="19" spans="2:12" x14ac:dyDescent="0.25">
      <c r="B19" s="4">
        <v>15</v>
      </c>
      <c r="C19" s="4" t="s">
        <v>138</v>
      </c>
      <c r="D19" s="4">
        <v>138</v>
      </c>
      <c r="E19" s="4">
        <v>7</v>
      </c>
      <c r="F19" s="4">
        <v>7</v>
      </c>
      <c r="G19" s="4">
        <v>4</v>
      </c>
      <c r="H19" s="4" t="s">
        <v>33</v>
      </c>
      <c r="I19" s="4"/>
      <c r="J19" s="4" t="s">
        <v>126</v>
      </c>
      <c r="K19" s="46"/>
      <c r="L19" s="50"/>
    </row>
    <row r="20" spans="2:12" x14ac:dyDescent="0.25">
      <c r="B20" s="4">
        <v>16</v>
      </c>
      <c r="C20" s="4" t="s">
        <v>139</v>
      </c>
      <c r="D20" s="4">
        <v>193</v>
      </c>
      <c r="E20" s="4">
        <v>7</v>
      </c>
      <c r="F20" s="4">
        <v>19</v>
      </c>
      <c r="G20" s="4">
        <v>14</v>
      </c>
      <c r="H20" s="4" t="s">
        <v>33</v>
      </c>
      <c r="I20" s="4"/>
      <c r="J20" s="4" t="s">
        <v>126</v>
      </c>
      <c r="K20" s="47"/>
      <c r="L20" s="51"/>
    </row>
    <row r="21" spans="2:12" ht="15.75" x14ac:dyDescent="0.25">
      <c r="D21" s="19">
        <f>SUM(D5:D20)</f>
        <v>15224</v>
      </c>
      <c r="G21">
        <f>SUM(G5:G20)</f>
        <v>493</v>
      </c>
    </row>
    <row r="23" spans="2:12" ht="30" x14ac:dyDescent="0.25">
      <c r="C23" s="24" t="s">
        <v>267</v>
      </c>
      <c r="D23" s="19">
        <f>D21/10</f>
        <v>1522.4</v>
      </c>
    </row>
    <row r="25" spans="2:12" ht="45" x14ac:dyDescent="0.25">
      <c r="C25" s="24" t="s">
        <v>268</v>
      </c>
      <c r="D25" s="32">
        <f>+D21/15</f>
        <v>1014.9333333333333</v>
      </c>
      <c r="K25" s="33" t="s">
        <v>269</v>
      </c>
      <c r="L25" s="34">
        <f>+L5*0.9</f>
        <v>495</v>
      </c>
    </row>
  </sheetData>
  <mergeCells count="3">
    <mergeCell ref="K5:K20"/>
    <mergeCell ref="B3:K3"/>
    <mergeCell ref="L5:L20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workbookViewId="0">
      <selection activeCell="K16" sqref="K16"/>
    </sheetView>
  </sheetViews>
  <sheetFormatPr defaultRowHeight="15" x14ac:dyDescent="0.25"/>
  <cols>
    <col min="1" max="1" width="6.85546875" bestFit="1" customWidth="1"/>
    <col min="2" max="2" width="37.85546875" customWidth="1"/>
    <col min="3" max="3" width="23.7109375" customWidth="1"/>
    <col min="4" max="4" width="11.140625" customWidth="1"/>
    <col min="5" max="5" width="17.5703125" customWidth="1"/>
    <col min="6" max="6" width="19.42578125" customWidth="1"/>
    <col min="7" max="7" width="24" customWidth="1"/>
    <col min="8" max="8" width="13.140625" customWidth="1"/>
    <col min="9" max="9" width="13.7109375" customWidth="1"/>
    <col min="10" max="10" width="23" customWidth="1"/>
    <col min="11" max="11" width="12" customWidth="1"/>
  </cols>
  <sheetData>
    <row r="1" spans="1:11" x14ac:dyDescent="0.25">
      <c r="A1" s="1"/>
    </row>
    <row r="4" spans="1:11" ht="18.75" x14ac:dyDescent="0.3">
      <c r="A4" s="48" t="s">
        <v>240</v>
      </c>
      <c r="B4" s="48"/>
      <c r="C4" s="48"/>
      <c r="D4" s="48"/>
      <c r="E4" s="48"/>
      <c r="F4" s="48"/>
      <c r="G4" s="48"/>
      <c r="H4" s="48"/>
      <c r="I4" s="48"/>
      <c r="J4" s="48"/>
    </row>
    <row r="5" spans="1:11" ht="75" x14ac:dyDescent="0.25">
      <c r="A5" s="13" t="s">
        <v>0</v>
      </c>
      <c r="B5" s="13" t="s">
        <v>1</v>
      </c>
      <c r="C5" s="13" t="s">
        <v>166</v>
      </c>
      <c r="D5" s="13" t="s">
        <v>255</v>
      </c>
      <c r="E5" s="13" t="s">
        <v>218</v>
      </c>
      <c r="F5" s="13" t="s">
        <v>169</v>
      </c>
      <c r="G5" s="13" t="s">
        <v>170</v>
      </c>
      <c r="H5" s="13" t="s">
        <v>242</v>
      </c>
      <c r="I5" s="13" t="s">
        <v>256</v>
      </c>
      <c r="J5" s="13" t="s">
        <v>124</v>
      </c>
      <c r="K5" s="13" t="s">
        <v>239</v>
      </c>
    </row>
    <row r="6" spans="1:11" x14ac:dyDescent="0.25">
      <c r="A6" s="8">
        <v>1</v>
      </c>
      <c r="B6" s="10" t="s">
        <v>140</v>
      </c>
      <c r="C6" s="8">
        <v>2515</v>
      </c>
      <c r="D6" s="8">
        <v>10.5</v>
      </c>
      <c r="E6" s="8">
        <v>3</v>
      </c>
      <c r="F6" s="8">
        <v>21</v>
      </c>
      <c r="G6" s="8" t="s">
        <v>33</v>
      </c>
      <c r="H6" s="8"/>
      <c r="I6" s="8" t="s">
        <v>50</v>
      </c>
      <c r="J6" s="25" t="s">
        <v>141</v>
      </c>
      <c r="K6" s="52">
        <v>45</v>
      </c>
    </row>
    <row r="7" spans="1:11" x14ac:dyDescent="0.25">
      <c r="A7" s="8">
        <v>2</v>
      </c>
      <c r="B7" s="8" t="s">
        <v>37</v>
      </c>
      <c r="C7" s="8">
        <v>450</v>
      </c>
      <c r="D7" s="8">
        <v>10.5</v>
      </c>
      <c r="E7" s="8">
        <v>3</v>
      </c>
      <c r="F7" s="8">
        <v>8</v>
      </c>
      <c r="G7" s="8" t="s">
        <v>33</v>
      </c>
      <c r="H7" s="8"/>
      <c r="I7" s="8" t="s">
        <v>50</v>
      </c>
      <c r="J7" s="25"/>
      <c r="K7" s="53"/>
    </row>
    <row r="8" spans="1:11" x14ac:dyDescent="0.25">
      <c r="A8" s="8">
        <v>3</v>
      </c>
      <c r="B8" s="8" t="s">
        <v>62</v>
      </c>
      <c r="C8" s="8">
        <v>520</v>
      </c>
      <c r="D8" s="8">
        <v>7</v>
      </c>
      <c r="E8" s="8">
        <v>3</v>
      </c>
      <c r="F8" s="8">
        <v>7</v>
      </c>
      <c r="G8" s="8" t="s">
        <v>24</v>
      </c>
      <c r="H8" s="8"/>
      <c r="I8" s="8" t="s">
        <v>50</v>
      </c>
      <c r="J8" s="25"/>
      <c r="K8" s="53"/>
    </row>
    <row r="9" spans="1:11" x14ac:dyDescent="0.25">
      <c r="A9" s="8">
        <v>4</v>
      </c>
      <c r="B9" s="8" t="s">
        <v>142</v>
      </c>
      <c r="C9" s="8">
        <v>520</v>
      </c>
      <c r="D9" s="8">
        <v>7</v>
      </c>
      <c r="E9" s="8">
        <v>3</v>
      </c>
      <c r="F9" s="8">
        <v>7</v>
      </c>
      <c r="G9" s="8" t="s">
        <v>24</v>
      </c>
      <c r="H9" s="8"/>
      <c r="I9" s="8" t="s">
        <v>50</v>
      </c>
      <c r="J9" s="25"/>
      <c r="K9" s="53"/>
    </row>
    <row r="10" spans="1:11" x14ac:dyDescent="0.25">
      <c r="A10" s="8">
        <v>5</v>
      </c>
      <c r="B10" s="8" t="s">
        <v>143</v>
      </c>
      <c r="C10" s="8">
        <v>99</v>
      </c>
      <c r="D10" s="8">
        <v>3.5</v>
      </c>
      <c r="E10" s="8">
        <v>3</v>
      </c>
      <c r="F10" s="8">
        <v>0</v>
      </c>
      <c r="G10" s="8" t="s">
        <v>33</v>
      </c>
      <c r="H10" s="8"/>
      <c r="I10" s="8" t="s">
        <v>50</v>
      </c>
      <c r="J10" s="25"/>
      <c r="K10" s="53"/>
    </row>
    <row r="11" spans="1:11" x14ac:dyDescent="0.25">
      <c r="A11" s="9">
        <v>6</v>
      </c>
      <c r="B11" s="9" t="s">
        <v>144</v>
      </c>
      <c r="C11" s="9">
        <v>372</v>
      </c>
      <c r="D11" s="9">
        <v>7</v>
      </c>
      <c r="E11" s="9">
        <v>1</v>
      </c>
      <c r="F11" s="9">
        <v>6</v>
      </c>
      <c r="G11" s="9" t="s">
        <v>33</v>
      </c>
      <c r="H11" s="9"/>
      <c r="I11" s="9" t="s">
        <v>50</v>
      </c>
      <c r="J11" s="26"/>
      <c r="K11" s="54"/>
    </row>
    <row r="12" spans="1:11" ht="15.75" x14ac:dyDescent="0.25">
      <c r="C12" s="19">
        <f>SUM(C6:C11)</f>
        <v>4476</v>
      </c>
      <c r="F12">
        <f>SUM(F6:F11)</f>
        <v>49</v>
      </c>
    </row>
    <row r="14" spans="1:11" ht="30" x14ac:dyDescent="0.25">
      <c r="B14" s="24" t="s">
        <v>267</v>
      </c>
      <c r="C14" s="16">
        <f>C12/10</f>
        <v>447.6</v>
      </c>
    </row>
    <row r="15" spans="1:11" x14ac:dyDescent="0.25">
      <c r="C15" s="16"/>
    </row>
    <row r="16" spans="1:11" ht="30" x14ac:dyDescent="0.25">
      <c r="B16" s="24" t="s">
        <v>268</v>
      </c>
      <c r="C16" s="16">
        <f>C12/15</f>
        <v>298.39999999999998</v>
      </c>
      <c r="J16" s="33" t="s">
        <v>269</v>
      </c>
      <c r="K16" s="34">
        <f>K6*0.9</f>
        <v>40.5</v>
      </c>
    </row>
  </sheetData>
  <mergeCells count="2">
    <mergeCell ref="A4:J4"/>
    <mergeCell ref="K6:K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workbookViewId="0">
      <selection activeCell="C19" sqref="C19"/>
    </sheetView>
  </sheetViews>
  <sheetFormatPr defaultRowHeight="15" x14ac:dyDescent="0.25"/>
  <cols>
    <col min="1" max="1" width="6.85546875" bestFit="1" customWidth="1"/>
    <col min="2" max="2" width="23.42578125" bestFit="1" customWidth="1"/>
    <col min="3" max="3" width="22" customWidth="1"/>
    <col min="4" max="4" width="26.140625" bestFit="1" customWidth="1"/>
    <col min="5" max="5" width="20.28515625" customWidth="1"/>
    <col min="6" max="6" width="24" customWidth="1"/>
    <col min="7" max="7" width="33.28515625" customWidth="1"/>
    <col min="8" max="9" width="16.7109375" customWidth="1"/>
    <col min="10" max="10" width="11.5703125" customWidth="1"/>
    <col min="11" max="11" width="27.5703125" customWidth="1"/>
    <col min="12" max="12" width="13.28515625" customWidth="1"/>
  </cols>
  <sheetData>
    <row r="1" spans="1:12" x14ac:dyDescent="0.25">
      <c r="A1" s="1"/>
    </row>
    <row r="4" spans="1:12" ht="18.75" x14ac:dyDescent="0.3">
      <c r="A4" s="48" t="s">
        <v>181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2" s="12" customFormat="1" ht="75" x14ac:dyDescent="0.25">
      <c r="A5" s="13" t="s">
        <v>0</v>
      </c>
      <c r="B5" s="14" t="s">
        <v>1</v>
      </c>
      <c r="C5" s="13" t="s">
        <v>166</v>
      </c>
      <c r="D5" s="13" t="s">
        <v>167</v>
      </c>
      <c r="E5" s="15" t="s">
        <v>168</v>
      </c>
      <c r="F5" s="13" t="s">
        <v>169</v>
      </c>
      <c r="G5" s="13" t="s">
        <v>257</v>
      </c>
      <c r="H5" s="13" t="s">
        <v>270</v>
      </c>
      <c r="I5" s="13" t="s">
        <v>271</v>
      </c>
      <c r="J5" s="13" t="s">
        <v>246</v>
      </c>
      <c r="K5" s="13" t="s">
        <v>124</v>
      </c>
      <c r="L5" s="13" t="s">
        <v>239</v>
      </c>
    </row>
    <row r="6" spans="1:12" x14ac:dyDescent="0.25">
      <c r="A6" s="7">
        <v>1</v>
      </c>
      <c r="B6" s="7" t="s">
        <v>145</v>
      </c>
      <c r="C6" s="7">
        <v>1300</v>
      </c>
      <c r="D6" s="7">
        <v>13.3</v>
      </c>
      <c r="E6" s="7" t="s">
        <v>172</v>
      </c>
      <c r="F6" s="7">
        <v>60</v>
      </c>
      <c r="G6" s="7" t="s">
        <v>147</v>
      </c>
      <c r="H6" s="36">
        <v>0.8</v>
      </c>
      <c r="I6" s="37">
        <f>H6*C6</f>
        <v>1040</v>
      </c>
      <c r="J6" s="22">
        <v>0.8</v>
      </c>
      <c r="K6" s="7" t="s">
        <v>173</v>
      </c>
      <c r="L6" s="52">
        <v>200</v>
      </c>
    </row>
    <row r="7" spans="1:12" x14ac:dyDescent="0.25">
      <c r="A7" s="7">
        <v>2</v>
      </c>
      <c r="B7" s="7" t="s">
        <v>148</v>
      </c>
      <c r="C7" s="7">
        <v>1300</v>
      </c>
      <c r="D7" s="7">
        <v>13.3</v>
      </c>
      <c r="E7" s="7" t="s">
        <v>32</v>
      </c>
      <c r="F7" s="7">
        <v>60</v>
      </c>
      <c r="G7" s="7" t="s">
        <v>149</v>
      </c>
      <c r="H7" s="22">
        <v>0.8</v>
      </c>
      <c r="I7" s="37">
        <f>H7*C7</f>
        <v>1040</v>
      </c>
      <c r="J7" s="22">
        <v>0.8</v>
      </c>
      <c r="K7" s="7" t="s">
        <v>150</v>
      </c>
      <c r="L7" s="53"/>
    </row>
    <row r="8" spans="1:12" x14ac:dyDescent="0.25">
      <c r="A8" s="7">
        <v>3</v>
      </c>
      <c r="B8" s="7" t="s">
        <v>151</v>
      </c>
      <c r="C8" s="7">
        <v>400</v>
      </c>
      <c r="D8" s="7">
        <v>7.3</v>
      </c>
      <c r="E8" s="7" t="s">
        <v>152</v>
      </c>
      <c r="F8" s="7">
        <v>20</v>
      </c>
      <c r="G8" s="7" t="s">
        <v>147</v>
      </c>
      <c r="H8" s="22">
        <v>0.4</v>
      </c>
      <c r="I8" s="37">
        <f t="shared" ref="I8:I14" si="0">H8*C8</f>
        <v>160</v>
      </c>
      <c r="J8" s="22">
        <v>0.4</v>
      </c>
      <c r="K8" s="7" t="s">
        <v>174</v>
      </c>
      <c r="L8" s="53"/>
    </row>
    <row r="9" spans="1:12" x14ac:dyDescent="0.25">
      <c r="A9" s="7">
        <v>4</v>
      </c>
      <c r="B9" s="7" t="s">
        <v>35</v>
      </c>
      <c r="C9" s="7">
        <v>500</v>
      </c>
      <c r="D9" s="7" t="s">
        <v>153</v>
      </c>
      <c r="E9" s="7" t="s">
        <v>154</v>
      </c>
      <c r="F9" s="7">
        <v>40</v>
      </c>
      <c r="G9" s="7" t="s">
        <v>147</v>
      </c>
      <c r="H9" s="22">
        <v>0.5</v>
      </c>
      <c r="I9" s="37">
        <f>H9*C9</f>
        <v>250</v>
      </c>
      <c r="J9" s="22">
        <v>0.5</v>
      </c>
      <c r="K9" s="7" t="s">
        <v>175</v>
      </c>
      <c r="L9" s="53"/>
    </row>
    <row r="10" spans="1:12" x14ac:dyDescent="0.25">
      <c r="A10" s="7">
        <v>5</v>
      </c>
      <c r="B10" s="7" t="s">
        <v>36</v>
      </c>
      <c r="C10" s="7">
        <v>450</v>
      </c>
      <c r="D10" s="7" t="s">
        <v>153</v>
      </c>
      <c r="E10" s="7" t="s">
        <v>154</v>
      </c>
      <c r="F10" s="7">
        <v>40</v>
      </c>
      <c r="G10" s="7" t="s">
        <v>147</v>
      </c>
      <c r="H10" s="22">
        <v>0.5</v>
      </c>
      <c r="I10" s="37">
        <f t="shared" si="0"/>
        <v>225</v>
      </c>
      <c r="J10" s="22">
        <v>0.5</v>
      </c>
      <c r="K10" s="7" t="s">
        <v>176</v>
      </c>
      <c r="L10" s="53"/>
    </row>
    <row r="11" spans="1:12" x14ac:dyDescent="0.25">
      <c r="A11" s="7">
        <v>6</v>
      </c>
      <c r="B11" s="7" t="s">
        <v>36</v>
      </c>
      <c r="C11" s="7">
        <v>400</v>
      </c>
      <c r="D11" s="7">
        <v>10.9</v>
      </c>
      <c r="E11" s="7" t="s">
        <v>146</v>
      </c>
      <c r="F11" s="7">
        <v>10</v>
      </c>
      <c r="G11" s="7" t="s">
        <v>155</v>
      </c>
      <c r="H11" s="22">
        <v>0.5</v>
      </c>
      <c r="I11" s="37">
        <f t="shared" si="0"/>
        <v>200</v>
      </c>
      <c r="J11" s="22">
        <v>0.5</v>
      </c>
      <c r="K11" s="7" t="s">
        <v>177</v>
      </c>
      <c r="L11" s="53"/>
    </row>
    <row r="12" spans="1:12" x14ac:dyDescent="0.25">
      <c r="A12" s="7">
        <v>7</v>
      </c>
      <c r="B12" s="7" t="s">
        <v>156</v>
      </c>
      <c r="C12" s="7">
        <v>200</v>
      </c>
      <c r="D12" s="7">
        <v>10.3</v>
      </c>
      <c r="E12" s="7" t="s">
        <v>157</v>
      </c>
      <c r="F12" s="7">
        <v>10</v>
      </c>
      <c r="G12" s="7" t="s">
        <v>147</v>
      </c>
      <c r="H12" s="22">
        <v>0.8</v>
      </c>
      <c r="I12" s="37">
        <f t="shared" si="0"/>
        <v>160</v>
      </c>
      <c r="J12" s="22">
        <v>0.8</v>
      </c>
      <c r="K12" s="7" t="s">
        <v>178</v>
      </c>
      <c r="L12" s="53"/>
    </row>
    <row r="13" spans="1:12" x14ac:dyDescent="0.25">
      <c r="A13" s="7">
        <v>8</v>
      </c>
      <c r="B13" s="7" t="s">
        <v>158</v>
      </c>
      <c r="C13" s="7">
        <v>250</v>
      </c>
      <c r="D13" s="7">
        <v>70.5</v>
      </c>
      <c r="E13" s="7" t="s">
        <v>157</v>
      </c>
      <c r="F13" s="7">
        <v>10</v>
      </c>
      <c r="G13" s="7" t="s">
        <v>147</v>
      </c>
      <c r="H13" s="22">
        <v>0.6</v>
      </c>
      <c r="I13" s="37">
        <f t="shared" si="0"/>
        <v>150</v>
      </c>
      <c r="J13" s="22">
        <v>0.6</v>
      </c>
      <c r="K13" s="7" t="s">
        <v>179</v>
      </c>
      <c r="L13" s="53"/>
    </row>
    <row r="14" spans="1:12" x14ac:dyDescent="0.25">
      <c r="A14" s="7">
        <v>9</v>
      </c>
      <c r="B14" s="7" t="s">
        <v>67</v>
      </c>
      <c r="C14" s="7">
        <v>400</v>
      </c>
      <c r="D14" s="7">
        <v>8.1</v>
      </c>
      <c r="E14" s="7" t="s">
        <v>152</v>
      </c>
      <c r="F14" s="7">
        <v>40</v>
      </c>
      <c r="G14" s="7" t="s">
        <v>159</v>
      </c>
      <c r="H14" s="22">
        <v>0.8</v>
      </c>
      <c r="I14" s="37">
        <f t="shared" si="0"/>
        <v>320</v>
      </c>
      <c r="J14" s="22">
        <v>0.8</v>
      </c>
      <c r="K14" s="7" t="s">
        <v>160</v>
      </c>
      <c r="L14" s="53"/>
    </row>
    <row r="15" spans="1:12" x14ac:dyDescent="0.25">
      <c r="A15" s="7">
        <v>10</v>
      </c>
      <c r="B15" s="7" t="s">
        <v>161</v>
      </c>
      <c r="C15" s="7">
        <v>350</v>
      </c>
      <c r="D15" s="7">
        <v>4.8</v>
      </c>
      <c r="E15" s="7" t="s">
        <v>152</v>
      </c>
      <c r="F15" s="7">
        <v>30</v>
      </c>
      <c r="G15" s="7" t="s">
        <v>155</v>
      </c>
      <c r="H15" s="22">
        <v>0.5</v>
      </c>
      <c r="I15" s="37">
        <f>H15*C15</f>
        <v>175</v>
      </c>
      <c r="J15" s="22">
        <v>0.5</v>
      </c>
      <c r="K15" s="7" t="s">
        <v>180</v>
      </c>
      <c r="L15" s="54"/>
    </row>
    <row r="16" spans="1:12" ht="15.75" x14ac:dyDescent="0.25">
      <c r="C16" s="23">
        <f>SUM(C6:C15)</f>
        <v>5550</v>
      </c>
      <c r="F16" s="20">
        <f>SUM(F6:F15)</f>
        <v>320</v>
      </c>
      <c r="I16" s="38">
        <f>SUM(I6:I15)</f>
        <v>3720</v>
      </c>
    </row>
    <row r="18" spans="2:12" ht="45" x14ac:dyDescent="0.25">
      <c r="B18" s="24" t="s">
        <v>267</v>
      </c>
      <c r="C18" s="23">
        <f>I16/8</f>
        <v>465</v>
      </c>
    </row>
    <row r="20" spans="2:12" ht="45" x14ac:dyDescent="0.25">
      <c r="B20" s="24" t="s">
        <v>268</v>
      </c>
      <c r="C20" s="16">
        <f>I16/15</f>
        <v>248</v>
      </c>
      <c r="K20" s="33" t="s">
        <v>269</v>
      </c>
      <c r="L20" s="34">
        <f>L6*0.9</f>
        <v>180</v>
      </c>
    </row>
  </sheetData>
  <mergeCells count="2">
    <mergeCell ref="A4:K4"/>
    <mergeCell ref="L6:L15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"/>
  <sheetViews>
    <sheetView workbookViewId="0">
      <selection activeCell="C14" sqref="C14"/>
    </sheetView>
  </sheetViews>
  <sheetFormatPr defaultRowHeight="15" x14ac:dyDescent="0.25"/>
  <cols>
    <col min="1" max="1" width="6.85546875" bestFit="1" customWidth="1"/>
    <col min="2" max="2" width="23.42578125" bestFit="1" customWidth="1"/>
    <col min="3" max="3" width="17.140625" customWidth="1"/>
    <col min="4" max="4" width="10.5703125" customWidth="1"/>
    <col min="5" max="5" width="16.140625" customWidth="1"/>
    <col min="6" max="6" width="25.42578125" customWidth="1"/>
    <col min="7" max="7" width="21.28515625" customWidth="1"/>
    <col min="8" max="8" width="14.7109375" customWidth="1"/>
    <col min="9" max="9" width="12.28515625" customWidth="1"/>
    <col min="10" max="10" width="13" customWidth="1"/>
    <col min="11" max="11" width="26.85546875" bestFit="1" customWidth="1"/>
    <col min="12" max="12" width="12.140625" customWidth="1"/>
  </cols>
  <sheetData>
    <row r="1" spans="1:12" x14ac:dyDescent="0.25">
      <c r="A1" s="1"/>
    </row>
    <row r="4" spans="1:12" ht="18.75" x14ac:dyDescent="0.3">
      <c r="A4" s="48" t="s">
        <v>258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2" ht="90" x14ac:dyDescent="0.25">
      <c r="A5" s="13" t="s">
        <v>0</v>
      </c>
      <c r="B5" s="14" t="s">
        <v>1</v>
      </c>
      <c r="C5" s="13" t="s">
        <v>259</v>
      </c>
      <c r="D5" s="13" t="s">
        <v>255</v>
      </c>
      <c r="E5" s="13" t="s">
        <v>260</v>
      </c>
      <c r="F5" s="13" t="s">
        <v>273</v>
      </c>
      <c r="G5" s="13" t="s">
        <v>170</v>
      </c>
      <c r="H5" s="13" t="s">
        <v>270</v>
      </c>
      <c r="I5" s="13" t="s">
        <v>272</v>
      </c>
      <c r="J5" s="13" t="s">
        <v>261</v>
      </c>
      <c r="K5" s="13" t="s">
        <v>124</v>
      </c>
      <c r="L5" s="13" t="s">
        <v>239</v>
      </c>
    </row>
    <row r="6" spans="1:12" x14ac:dyDescent="0.25">
      <c r="A6" s="7">
        <v>1</v>
      </c>
      <c r="B6" s="7" t="s">
        <v>182</v>
      </c>
      <c r="C6" s="7">
        <v>700</v>
      </c>
      <c r="D6" s="7">
        <v>14.9</v>
      </c>
      <c r="E6" s="7" t="s">
        <v>77</v>
      </c>
      <c r="F6" s="7">
        <v>60</v>
      </c>
      <c r="G6" s="7" t="s">
        <v>147</v>
      </c>
      <c r="H6" s="36">
        <v>0.8</v>
      </c>
      <c r="I6" s="36">
        <f>H6*C6</f>
        <v>560</v>
      </c>
      <c r="J6" s="22">
        <v>0.8</v>
      </c>
      <c r="K6" s="7" t="s">
        <v>183</v>
      </c>
      <c r="L6" s="52">
        <v>200</v>
      </c>
    </row>
    <row r="7" spans="1:12" x14ac:dyDescent="0.25">
      <c r="A7" s="7">
        <v>2</v>
      </c>
      <c r="B7" s="7" t="s">
        <v>38</v>
      </c>
      <c r="C7" s="7">
        <v>850</v>
      </c>
      <c r="D7" s="7">
        <v>13.3</v>
      </c>
      <c r="E7" s="7" t="s">
        <v>77</v>
      </c>
      <c r="F7" s="7">
        <v>60</v>
      </c>
      <c r="G7" s="7" t="s">
        <v>147</v>
      </c>
      <c r="H7" s="36">
        <v>0.8</v>
      </c>
      <c r="I7" s="36">
        <f t="shared" ref="I7:I9" si="0">H7*C7</f>
        <v>680</v>
      </c>
      <c r="J7" s="22">
        <v>0.8</v>
      </c>
      <c r="K7" s="7" t="s">
        <v>184</v>
      </c>
      <c r="L7" s="53"/>
    </row>
    <row r="8" spans="1:12" x14ac:dyDescent="0.25">
      <c r="A8" s="7">
        <v>3</v>
      </c>
      <c r="B8" s="7" t="s">
        <v>35</v>
      </c>
      <c r="C8" s="7">
        <v>625</v>
      </c>
      <c r="D8" s="7">
        <v>7.3</v>
      </c>
      <c r="E8" s="7" t="s">
        <v>77</v>
      </c>
      <c r="F8" s="7">
        <v>30</v>
      </c>
      <c r="G8" s="7" t="s">
        <v>147</v>
      </c>
      <c r="H8" s="36">
        <v>0.8</v>
      </c>
      <c r="I8" s="36">
        <f t="shared" si="0"/>
        <v>500</v>
      </c>
      <c r="J8" s="22">
        <v>0.6</v>
      </c>
      <c r="K8" s="7" t="s">
        <v>162</v>
      </c>
      <c r="L8" s="53"/>
    </row>
    <row r="9" spans="1:12" x14ac:dyDescent="0.25">
      <c r="A9" s="7">
        <v>4</v>
      </c>
      <c r="B9" s="7" t="s">
        <v>36</v>
      </c>
      <c r="C9" s="7">
        <v>625</v>
      </c>
      <c r="D9" s="7">
        <v>10.9</v>
      </c>
      <c r="E9" s="7" t="s">
        <v>77</v>
      </c>
      <c r="F9" s="7">
        <v>30</v>
      </c>
      <c r="G9" s="7" t="s">
        <v>147</v>
      </c>
      <c r="H9" s="36">
        <v>0.8</v>
      </c>
      <c r="I9" s="36">
        <f t="shared" si="0"/>
        <v>500</v>
      </c>
      <c r="J9" s="22">
        <v>0.5</v>
      </c>
      <c r="K9" s="7" t="s">
        <v>163</v>
      </c>
      <c r="L9" s="53"/>
    </row>
    <row r="10" spans="1:12" x14ac:dyDescent="0.25">
      <c r="A10" s="7">
        <v>5</v>
      </c>
      <c r="B10" s="7" t="s">
        <v>164</v>
      </c>
      <c r="C10" s="7">
        <v>450</v>
      </c>
      <c r="D10" s="7">
        <v>10.9</v>
      </c>
      <c r="E10" s="7" t="s">
        <v>77</v>
      </c>
      <c r="F10" s="7">
        <v>40</v>
      </c>
      <c r="G10" s="7" t="s">
        <v>147</v>
      </c>
      <c r="H10" s="36">
        <v>0.8</v>
      </c>
      <c r="I10" s="36">
        <f>H10*C10</f>
        <v>360</v>
      </c>
      <c r="J10" s="22">
        <v>0.5</v>
      </c>
      <c r="K10" s="7" t="s">
        <v>165</v>
      </c>
      <c r="L10" s="54"/>
    </row>
    <row r="11" spans="1:12" ht="15.75" x14ac:dyDescent="0.25">
      <c r="C11" s="19">
        <f>SUM(C6:C10)</f>
        <v>3250</v>
      </c>
      <c r="F11" s="19">
        <f>SUM(F6:F10)</f>
        <v>220</v>
      </c>
      <c r="I11" s="38">
        <f>SUM(I6:I10)</f>
        <v>2600</v>
      </c>
    </row>
    <row r="13" spans="1:12" ht="45" x14ac:dyDescent="0.25">
      <c r="B13" s="24" t="s">
        <v>276</v>
      </c>
      <c r="C13" s="30">
        <f>I11/8</f>
        <v>325</v>
      </c>
    </row>
    <row r="14" spans="1:12" x14ac:dyDescent="0.25">
      <c r="C14" s="16"/>
    </row>
    <row r="15" spans="1:12" ht="45" x14ac:dyDescent="0.25">
      <c r="B15" s="24" t="s">
        <v>268</v>
      </c>
      <c r="C15" s="32">
        <f>I11/15</f>
        <v>173.33333333333334</v>
      </c>
      <c r="K15" s="33" t="s">
        <v>269</v>
      </c>
      <c r="L15" s="34">
        <f>L6*0.9</f>
        <v>180</v>
      </c>
    </row>
  </sheetData>
  <mergeCells count="2">
    <mergeCell ref="A4:K4"/>
    <mergeCell ref="L6:L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9"/>
  <sheetViews>
    <sheetView topLeftCell="A5" workbookViewId="0">
      <selection activeCell="C26" sqref="C26"/>
    </sheetView>
  </sheetViews>
  <sheetFormatPr defaultRowHeight="15" x14ac:dyDescent="0.25"/>
  <cols>
    <col min="1" max="1" width="6.85546875" bestFit="1" customWidth="1"/>
    <col min="2" max="2" width="23.42578125" bestFit="1" customWidth="1"/>
    <col min="3" max="3" width="23.7109375" customWidth="1"/>
    <col min="4" max="4" width="12.85546875" customWidth="1"/>
    <col min="5" max="5" width="17.28515625" customWidth="1"/>
    <col min="6" max="6" width="18.140625" customWidth="1"/>
    <col min="7" max="7" width="35" customWidth="1"/>
    <col min="8" max="8" width="20.28515625" customWidth="1"/>
    <col min="9" max="9" width="17.28515625" bestFit="1" customWidth="1"/>
    <col min="10" max="10" width="18.28515625" bestFit="1" customWidth="1"/>
    <col min="11" max="11" width="12.28515625" customWidth="1"/>
  </cols>
  <sheetData>
    <row r="1" spans="1:11" x14ac:dyDescent="0.25">
      <c r="A1" s="1"/>
    </row>
    <row r="4" spans="1:11" ht="18.75" x14ac:dyDescent="0.3">
      <c r="A4" s="48" t="s">
        <v>262</v>
      </c>
      <c r="B4" s="48"/>
      <c r="C4" s="48"/>
      <c r="D4" s="48"/>
      <c r="E4" s="48"/>
      <c r="F4" s="48"/>
      <c r="G4" s="48"/>
      <c r="H4" s="48"/>
      <c r="I4" s="48"/>
      <c r="J4" s="48"/>
    </row>
    <row r="5" spans="1:11" s="11" customFormat="1" ht="60" x14ac:dyDescent="0.25">
      <c r="A5" s="13" t="s">
        <v>0</v>
      </c>
      <c r="B5" s="13" t="s">
        <v>1</v>
      </c>
      <c r="C5" s="13" t="s">
        <v>166</v>
      </c>
      <c r="D5" s="13" t="s">
        <v>255</v>
      </c>
      <c r="E5" s="15" t="s">
        <v>168</v>
      </c>
      <c r="F5" s="13" t="s">
        <v>169</v>
      </c>
      <c r="G5" s="13" t="s">
        <v>170</v>
      </c>
      <c r="H5" s="13" t="s">
        <v>242</v>
      </c>
      <c r="I5" s="13" t="s">
        <v>246</v>
      </c>
      <c r="J5" s="13" t="s">
        <v>124</v>
      </c>
      <c r="K5" s="13" t="s">
        <v>239</v>
      </c>
    </row>
    <row r="6" spans="1:11" x14ac:dyDescent="0.25">
      <c r="A6" s="7">
        <v>1</v>
      </c>
      <c r="B6" s="7" t="s">
        <v>87</v>
      </c>
      <c r="C6" s="7">
        <v>167</v>
      </c>
      <c r="D6" s="7">
        <v>10</v>
      </c>
      <c r="E6" s="7">
        <v>4</v>
      </c>
      <c r="F6" s="7">
        <v>6</v>
      </c>
      <c r="G6" s="7" t="s">
        <v>90</v>
      </c>
      <c r="H6" s="7">
        <v>135</v>
      </c>
      <c r="I6" s="7">
        <v>50</v>
      </c>
      <c r="J6" s="7" t="s">
        <v>185</v>
      </c>
      <c r="K6" s="52">
        <v>800</v>
      </c>
    </row>
    <row r="7" spans="1:11" x14ac:dyDescent="0.25">
      <c r="A7" s="7">
        <v>2</v>
      </c>
      <c r="B7" s="7" t="s">
        <v>89</v>
      </c>
      <c r="C7" s="7">
        <v>175</v>
      </c>
      <c r="D7" s="7">
        <v>12</v>
      </c>
      <c r="E7" s="7">
        <v>4</v>
      </c>
      <c r="F7" s="7">
        <v>8</v>
      </c>
      <c r="G7" s="7" t="s">
        <v>90</v>
      </c>
      <c r="H7" s="7">
        <v>150</v>
      </c>
      <c r="I7" s="7">
        <v>60</v>
      </c>
      <c r="J7" s="7" t="s">
        <v>91</v>
      </c>
      <c r="K7" s="53"/>
    </row>
    <row r="8" spans="1:11" x14ac:dyDescent="0.25">
      <c r="A8" s="7">
        <v>3</v>
      </c>
      <c r="B8" s="7" t="s">
        <v>92</v>
      </c>
      <c r="C8" s="7">
        <v>270</v>
      </c>
      <c r="D8" s="7">
        <v>13</v>
      </c>
      <c r="E8" s="7" t="s">
        <v>93</v>
      </c>
      <c r="F8" s="7">
        <v>6</v>
      </c>
      <c r="G8" s="7" t="s">
        <v>94</v>
      </c>
      <c r="H8" s="7">
        <v>250</v>
      </c>
      <c r="I8" s="7">
        <v>20</v>
      </c>
      <c r="J8" s="7" t="s">
        <v>95</v>
      </c>
      <c r="K8" s="53"/>
    </row>
    <row r="9" spans="1:11" x14ac:dyDescent="0.25">
      <c r="A9" s="7">
        <v>4</v>
      </c>
      <c r="B9" s="7" t="s">
        <v>96</v>
      </c>
      <c r="C9" s="7">
        <v>280</v>
      </c>
      <c r="D9" s="7">
        <v>15</v>
      </c>
      <c r="E9" s="7">
        <v>15</v>
      </c>
      <c r="F9" s="7">
        <v>44</v>
      </c>
      <c r="G9" s="7" t="s">
        <v>90</v>
      </c>
      <c r="H9" s="7">
        <v>210</v>
      </c>
      <c r="I9" s="7">
        <v>50</v>
      </c>
      <c r="J9" s="7" t="s">
        <v>186</v>
      </c>
      <c r="K9" s="53"/>
    </row>
    <row r="10" spans="1:11" x14ac:dyDescent="0.25">
      <c r="A10" s="7">
        <v>5</v>
      </c>
      <c r="B10" s="7" t="s">
        <v>97</v>
      </c>
      <c r="C10" s="7">
        <v>600</v>
      </c>
      <c r="D10" s="7">
        <v>15</v>
      </c>
      <c r="E10" s="7" t="s">
        <v>93</v>
      </c>
      <c r="F10" s="7">
        <v>38</v>
      </c>
      <c r="G10" s="7" t="s">
        <v>98</v>
      </c>
      <c r="H10" s="7">
        <v>500</v>
      </c>
      <c r="I10" s="7">
        <v>50</v>
      </c>
      <c r="J10" s="7" t="s">
        <v>99</v>
      </c>
      <c r="K10" s="53"/>
    </row>
    <row r="11" spans="1:11" x14ac:dyDescent="0.25">
      <c r="A11" s="7">
        <v>6</v>
      </c>
      <c r="B11" s="7" t="s">
        <v>100</v>
      </c>
      <c r="C11" s="7">
        <v>438</v>
      </c>
      <c r="D11" s="7">
        <v>14</v>
      </c>
      <c r="E11" s="7">
        <v>15</v>
      </c>
      <c r="F11" s="7">
        <v>66</v>
      </c>
      <c r="G11" s="7" t="s">
        <v>94</v>
      </c>
      <c r="H11" s="7">
        <v>400</v>
      </c>
      <c r="I11" s="7">
        <v>250</v>
      </c>
      <c r="J11" s="7" t="s">
        <v>101</v>
      </c>
      <c r="K11" s="53"/>
    </row>
    <row r="12" spans="1:11" x14ac:dyDescent="0.25">
      <c r="A12" s="7">
        <v>7</v>
      </c>
      <c r="B12" s="7" t="s">
        <v>102</v>
      </c>
      <c r="C12" s="7">
        <v>340</v>
      </c>
      <c r="D12" s="7">
        <v>13</v>
      </c>
      <c r="E12" s="7">
        <v>20</v>
      </c>
      <c r="F12" s="7">
        <v>3.7</v>
      </c>
      <c r="G12" s="7" t="s">
        <v>94</v>
      </c>
      <c r="H12" s="7">
        <v>340</v>
      </c>
      <c r="I12" s="7">
        <v>300</v>
      </c>
      <c r="J12" s="7" t="s">
        <v>103</v>
      </c>
      <c r="K12" s="53"/>
    </row>
    <row r="13" spans="1:11" x14ac:dyDescent="0.25">
      <c r="A13" s="7">
        <v>8</v>
      </c>
      <c r="B13" s="7" t="s">
        <v>104</v>
      </c>
      <c r="C13" s="7">
        <v>75</v>
      </c>
      <c r="D13" s="7">
        <v>16</v>
      </c>
      <c r="E13" s="7">
        <v>20</v>
      </c>
      <c r="F13" s="7">
        <v>15</v>
      </c>
      <c r="G13" s="7" t="s">
        <v>105</v>
      </c>
      <c r="H13" s="7">
        <v>70</v>
      </c>
      <c r="I13" s="7" t="s">
        <v>50</v>
      </c>
      <c r="J13" s="7" t="s">
        <v>187</v>
      </c>
      <c r="K13" s="53"/>
    </row>
    <row r="14" spans="1:11" x14ac:dyDescent="0.25">
      <c r="A14" s="7">
        <v>9</v>
      </c>
      <c r="B14" s="7" t="s">
        <v>106</v>
      </c>
      <c r="C14" s="7">
        <v>150</v>
      </c>
      <c r="D14" s="7">
        <v>10</v>
      </c>
      <c r="E14" s="7">
        <v>20</v>
      </c>
      <c r="F14" s="7">
        <v>10</v>
      </c>
      <c r="G14" s="7" t="s">
        <v>94</v>
      </c>
      <c r="H14" s="7">
        <v>120</v>
      </c>
      <c r="I14" s="7">
        <v>50</v>
      </c>
      <c r="J14" s="7" t="s">
        <v>188</v>
      </c>
      <c r="K14" s="53"/>
    </row>
    <row r="15" spans="1:11" x14ac:dyDescent="0.25">
      <c r="A15" s="7">
        <v>10</v>
      </c>
      <c r="B15" s="7" t="s">
        <v>107</v>
      </c>
      <c r="C15" s="7">
        <v>500</v>
      </c>
      <c r="D15" s="7">
        <v>5</v>
      </c>
      <c r="E15" s="7" t="s">
        <v>93</v>
      </c>
      <c r="F15" s="7">
        <v>11</v>
      </c>
      <c r="G15" s="7" t="s">
        <v>108</v>
      </c>
      <c r="H15" s="7">
        <v>450</v>
      </c>
      <c r="I15" s="7">
        <v>750</v>
      </c>
      <c r="J15" s="7" t="s">
        <v>109</v>
      </c>
      <c r="K15" s="53"/>
    </row>
    <row r="16" spans="1:11" x14ac:dyDescent="0.25">
      <c r="A16" s="7">
        <v>11</v>
      </c>
      <c r="B16" s="7" t="s">
        <v>110</v>
      </c>
      <c r="C16" s="7">
        <v>300</v>
      </c>
      <c r="D16" s="7">
        <v>14</v>
      </c>
      <c r="E16" s="7">
        <v>15</v>
      </c>
      <c r="F16" s="7">
        <v>6</v>
      </c>
      <c r="G16" s="7" t="s">
        <v>108</v>
      </c>
      <c r="H16" s="7">
        <v>280</v>
      </c>
      <c r="I16" s="7">
        <v>780</v>
      </c>
      <c r="J16" s="7" t="s">
        <v>189</v>
      </c>
      <c r="K16" s="53"/>
    </row>
    <row r="17" spans="1:11" x14ac:dyDescent="0.25">
      <c r="A17" s="7">
        <v>12</v>
      </c>
      <c r="B17" s="7" t="s">
        <v>29</v>
      </c>
      <c r="C17" s="7">
        <v>146</v>
      </c>
      <c r="D17" s="7">
        <v>15</v>
      </c>
      <c r="E17" s="7">
        <v>15</v>
      </c>
      <c r="F17" s="7">
        <v>3</v>
      </c>
      <c r="G17" s="7" t="s">
        <v>111</v>
      </c>
      <c r="H17" s="7">
        <v>75</v>
      </c>
      <c r="I17" s="7" t="s">
        <v>50</v>
      </c>
      <c r="J17" s="7" t="s">
        <v>112</v>
      </c>
      <c r="K17" s="53"/>
    </row>
    <row r="18" spans="1:11" x14ac:dyDescent="0.25">
      <c r="A18" s="7">
        <v>13</v>
      </c>
      <c r="B18" s="7" t="s">
        <v>30</v>
      </c>
      <c r="C18" s="7">
        <v>400</v>
      </c>
      <c r="D18" s="7">
        <v>14</v>
      </c>
      <c r="E18" s="7">
        <v>3</v>
      </c>
      <c r="F18" s="7">
        <v>4</v>
      </c>
      <c r="G18" s="7" t="s">
        <v>88</v>
      </c>
      <c r="H18" s="7">
        <v>350</v>
      </c>
      <c r="I18" s="7">
        <v>200</v>
      </c>
      <c r="J18" s="7" t="s">
        <v>113</v>
      </c>
      <c r="K18" s="53"/>
    </row>
    <row r="19" spans="1:11" x14ac:dyDescent="0.25">
      <c r="A19" s="7">
        <v>14</v>
      </c>
      <c r="B19" s="7" t="s">
        <v>114</v>
      </c>
      <c r="C19" s="7">
        <v>350</v>
      </c>
      <c r="D19" s="7">
        <v>16</v>
      </c>
      <c r="E19" s="7">
        <v>5</v>
      </c>
      <c r="F19" s="7">
        <v>4</v>
      </c>
      <c r="G19" s="7" t="s">
        <v>88</v>
      </c>
      <c r="H19" s="7">
        <v>300</v>
      </c>
      <c r="I19" s="7" t="s">
        <v>50</v>
      </c>
      <c r="J19" s="7" t="s">
        <v>115</v>
      </c>
      <c r="K19" s="53"/>
    </row>
    <row r="20" spans="1:11" x14ac:dyDescent="0.25">
      <c r="A20" s="7">
        <v>15</v>
      </c>
      <c r="B20" s="7" t="s">
        <v>116</v>
      </c>
      <c r="C20" s="7">
        <v>350</v>
      </c>
      <c r="D20" s="7">
        <v>14</v>
      </c>
      <c r="E20" s="7" t="s">
        <v>93</v>
      </c>
      <c r="F20" s="7">
        <v>4</v>
      </c>
      <c r="G20" s="7" t="s">
        <v>98</v>
      </c>
      <c r="H20" s="7">
        <v>300</v>
      </c>
      <c r="I20" s="7" t="s">
        <v>50</v>
      </c>
      <c r="J20" s="7" t="s">
        <v>117</v>
      </c>
      <c r="K20" s="53"/>
    </row>
    <row r="21" spans="1:11" x14ac:dyDescent="0.25">
      <c r="A21" s="7">
        <v>16</v>
      </c>
      <c r="B21" s="7" t="s">
        <v>118</v>
      </c>
      <c r="C21" s="7">
        <v>200</v>
      </c>
      <c r="D21" s="7">
        <v>15</v>
      </c>
      <c r="E21" s="7">
        <v>20</v>
      </c>
      <c r="F21" s="7">
        <v>4</v>
      </c>
      <c r="G21" s="7" t="s">
        <v>119</v>
      </c>
      <c r="H21" s="7">
        <v>100</v>
      </c>
      <c r="I21" s="7">
        <v>80</v>
      </c>
      <c r="J21" s="7" t="s">
        <v>190</v>
      </c>
      <c r="K21" s="53"/>
    </row>
    <row r="22" spans="1:11" x14ac:dyDescent="0.25">
      <c r="A22" s="7">
        <v>17</v>
      </c>
      <c r="B22" s="7" t="s">
        <v>120</v>
      </c>
      <c r="C22" s="7">
        <v>350</v>
      </c>
      <c r="D22" s="7">
        <v>14</v>
      </c>
      <c r="E22" s="7" t="s">
        <v>93</v>
      </c>
      <c r="F22" s="7">
        <v>4</v>
      </c>
      <c r="G22" s="7" t="s">
        <v>98</v>
      </c>
      <c r="H22" s="7">
        <v>300</v>
      </c>
      <c r="I22" s="7" t="s">
        <v>50</v>
      </c>
      <c r="J22" s="7" t="s">
        <v>121</v>
      </c>
      <c r="K22" s="53"/>
    </row>
    <row r="23" spans="1:11" x14ac:dyDescent="0.25">
      <c r="A23" s="7">
        <v>18</v>
      </c>
      <c r="B23" s="7" t="s">
        <v>122</v>
      </c>
      <c r="C23" s="7">
        <v>146</v>
      </c>
      <c r="D23" s="7">
        <v>15</v>
      </c>
      <c r="E23" s="7">
        <v>20</v>
      </c>
      <c r="F23" s="7">
        <v>4</v>
      </c>
      <c r="G23" s="7" t="s">
        <v>119</v>
      </c>
      <c r="H23" s="7">
        <v>100</v>
      </c>
      <c r="I23" s="7" t="s">
        <v>50</v>
      </c>
      <c r="J23" s="7" t="s">
        <v>191</v>
      </c>
      <c r="K23" s="54"/>
    </row>
    <row r="24" spans="1:11" ht="15.75" x14ac:dyDescent="0.25">
      <c r="C24" s="23">
        <f>SUM(C6:C23)</f>
        <v>5237</v>
      </c>
      <c r="F24" s="23">
        <f>SUM(F6:F23)</f>
        <v>240.7</v>
      </c>
      <c r="H24" s="23">
        <f>SUM(H6:H23)</f>
        <v>4430</v>
      </c>
      <c r="I24" s="23">
        <f>SUM(I6:I23)</f>
        <v>2640</v>
      </c>
    </row>
    <row r="25" spans="1:11" ht="45" x14ac:dyDescent="0.25">
      <c r="B25" s="24" t="s">
        <v>276</v>
      </c>
      <c r="C25" s="23">
        <f>H24/8</f>
        <v>553.75</v>
      </c>
      <c r="I25" s="16">
        <f>I24/10</f>
        <v>264</v>
      </c>
    </row>
    <row r="26" spans="1:11" x14ac:dyDescent="0.25">
      <c r="C26" s="16"/>
      <c r="I26" s="16"/>
    </row>
    <row r="27" spans="1:11" ht="45" x14ac:dyDescent="0.25">
      <c r="B27" s="24" t="s">
        <v>276</v>
      </c>
      <c r="C27" s="23">
        <f>I24/8</f>
        <v>330</v>
      </c>
      <c r="E27" s="43" t="s">
        <v>275</v>
      </c>
      <c r="F27" s="44">
        <f>C25+C27</f>
        <v>883.75</v>
      </c>
      <c r="I27" s="39"/>
      <c r="J27" s="33" t="s">
        <v>269</v>
      </c>
      <c r="K27" s="34">
        <f>K6*0.9</f>
        <v>720</v>
      </c>
    </row>
    <row r="29" spans="1:11" ht="45" x14ac:dyDescent="0.25">
      <c r="B29" s="24" t="s">
        <v>268</v>
      </c>
      <c r="C29" s="35">
        <f>H24/15</f>
        <v>295.33333333333331</v>
      </c>
    </row>
  </sheetData>
  <mergeCells count="2">
    <mergeCell ref="A4:J4"/>
    <mergeCell ref="K6:K23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workbookViewId="0">
      <selection activeCell="C13" sqref="C13"/>
    </sheetView>
  </sheetViews>
  <sheetFormatPr defaultRowHeight="15" x14ac:dyDescent="0.25"/>
  <cols>
    <col min="1" max="1" width="6.85546875" bestFit="1" customWidth="1"/>
    <col min="2" max="2" width="30.85546875" customWidth="1"/>
    <col min="3" max="3" width="23.7109375" customWidth="1"/>
    <col min="4" max="4" width="12.140625" customWidth="1"/>
    <col min="5" max="5" width="14.5703125" customWidth="1"/>
    <col min="6" max="6" width="14.28515625" customWidth="1"/>
    <col min="7" max="7" width="14.7109375" customWidth="1"/>
    <col min="8" max="8" width="23" bestFit="1" customWidth="1"/>
    <col min="9" max="9" width="15.7109375" customWidth="1"/>
    <col min="10" max="10" width="18.28515625" bestFit="1" customWidth="1"/>
    <col min="11" max="11" width="13.28515625" customWidth="1"/>
  </cols>
  <sheetData>
    <row r="1" spans="1:11" x14ac:dyDescent="0.25">
      <c r="A1" s="1"/>
    </row>
    <row r="4" spans="1:11" ht="18.75" x14ac:dyDescent="0.3">
      <c r="A4" s="48" t="s">
        <v>263</v>
      </c>
      <c r="B4" s="48"/>
      <c r="C4" s="48"/>
      <c r="D4" s="48"/>
      <c r="E4" s="48"/>
      <c r="F4" s="48"/>
      <c r="G4" s="48"/>
      <c r="H4" s="48"/>
      <c r="I4" s="48"/>
      <c r="J4" s="48"/>
    </row>
    <row r="5" spans="1:11" s="12" customFormat="1" ht="75" x14ac:dyDescent="0.25">
      <c r="A5" s="13" t="s">
        <v>0</v>
      </c>
      <c r="B5" s="13" t="s">
        <v>1</v>
      </c>
      <c r="C5" s="13" t="s">
        <v>166</v>
      </c>
      <c r="D5" s="13" t="s">
        <v>255</v>
      </c>
      <c r="E5" s="13" t="s">
        <v>260</v>
      </c>
      <c r="F5" s="13" t="s">
        <v>273</v>
      </c>
      <c r="G5" s="13" t="s">
        <v>170</v>
      </c>
      <c r="H5" s="13" t="s">
        <v>274</v>
      </c>
      <c r="I5" s="13" t="s">
        <v>264</v>
      </c>
      <c r="J5" s="13" t="s">
        <v>124</v>
      </c>
      <c r="K5" s="13" t="s">
        <v>239</v>
      </c>
    </row>
    <row r="6" spans="1:11" ht="30" x14ac:dyDescent="0.25">
      <c r="A6" s="7">
        <v>1</v>
      </c>
      <c r="B6" s="31" t="s">
        <v>192</v>
      </c>
      <c r="C6" s="7">
        <v>1097.8</v>
      </c>
      <c r="D6" s="7" t="s">
        <v>48</v>
      </c>
      <c r="E6" s="7" t="s">
        <v>49</v>
      </c>
      <c r="F6" s="7">
        <v>250</v>
      </c>
      <c r="G6" s="7" t="s">
        <v>33</v>
      </c>
      <c r="H6" s="7">
        <v>1000</v>
      </c>
      <c r="I6" s="7" t="s">
        <v>50</v>
      </c>
      <c r="J6" s="7" t="s">
        <v>193</v>
      </c>
      <c r="K6" s="52">
        <v>250</v>
      </c>
    </row>
    <row r="7" spans="1:11" x14ac:dyDescent="0.25">
      <c r="A7" s="7">
        <v>2</v>
      </c>
      <c r="B7" s="7" t="s">
        <v>37</v>
      </c>
      <c r="C7" s="7">
        <v>1042</v>
      </c>
      <c r="D7" s="7" t="s">
        <v>51</v>
      </c>
      <c r="E7" s="7" t="s">
        <v>49</v>
      </c>
      <c r="F7" s="7">
        <v>250</v>
      </c>
      <c r="G7" s="7" t="s">
        <v>33</v>
      </c>
      <c r="H7" s="7">
        <v>800</v>
      </c>
      <c r="I7" s="7" t="s">
        <v>50</v>
      </c>
      <c r="J7" s="7" t="s">
        <v>52</v>
      </c>
      <c r="K7" s="53"/>
    </row>
    <row r="8" spans="1:11" x14ac:dyDescent="0.25">
      <c r="A8" s="7">
        <v>3</v>
      </c>
      <c r="B8" s="7" t="s">
        <v>36</v>
      </c>
      <c r="C8" s="7">
        <v>900</v>
      </c>
      <c r="D8" s="7" t="s">
        <v>51</v>
      </c>
      <c r="E8" s="7" t="s">
        <v>49</v>
      </c>
      <c r="F8" s="7">
        <v>250</v>
      </c>
      <c r="G8" s="7" t="s">
        <v>33</v>
      </c>
      <c r="H8" s="7">
        <v>800</v>
      </c>
      <c r="I8" s="7" t="s">
        <v>50</v>
      </c>
      <c r="J8" s="7" t="s">
        <v>53</v>
      </c>
      <c r="K8" s="53"/>
    </row>
    <row r="9" spans="1:11" x14ac:dyDescent="0.25">
      <c r="A9" s="7">
        <v>4</v>
      </c>
      <c r="B9" s="7" t="s">
        <v>35</v>
      </c>
      <c r="C9" s="7">
        <v>900</v>
      </c>
      <c r="D9" s="7" t="s">
        <v>51</v>
      </c>
      <c r="E9" s="7" t="s">
        <v>49</v>
      </c>
      <c r="F9" s="7">
        <v>250</v>
      </c>
      <c r="G9" s="7" t="s">
        <v>33</v>
      </c>
      <c r="H9" s="7">
        <v>800</v>
      </c>
      <c r="I9" s="7" t="s">
        <v>50</v>
      </c>
      <c r="J9" s="7" t="s">
        <v>54</v>
      </c>
      <c r="K9" s="54"/>
    </row>
    <row r="10" spans="1:11" ht="15.75" x14ac:dyDescent="0.25">
      <c r="C10" s="23">
        <f>SUM(C6:C9)</f>
        <v>3939.8</v>
      </c>
      <c r="F10" s="23">
        <f>SUM(F6:F9)</f>
        <v>1000</v>
      </c>
      <c r="H10" s="23">
        <f>SUM(H6:H9)</f>
        <v>3400</v>
      </c>
    </row>
    <row r="12" spans="1:11" ht="30" x14ac:dyDescent="0.25">
      <c r="B12" s="24" t="s">
        <v>267</v>
      </c>
      <c r="C12" s="23">
        <f>H10/8</f>
        <v>425</v>
      </c>
    </row>
    <row r="13" spans="1:11" x14ac:dyDescent="0.25">
      <c r="C13" s="16"/>
    </row>
    <row r="14" spans="1:11" ht="30" x14ac:dyDescent="0.25">
      <c r="B14" s="24" t="s">
        <v>268</v>
      </c>
      <c r="C14" s="42">
        <f>H10/15</f>
        <v>226.66666666666666</v>
      </c>
      <c r="J14" s="33" t="s">
        <v>269</v>
      </c>
      <c r="K14" s="34">
        <f>K6*0.9</f>
        <v>225</v>
      </c>
    </row>
  </sheetData>
  <mergeCells count="2">
    <mergeCell ref="A4:J4"/>
    <mergeCell ref="K6:K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26"/>
  <sheetViews>
    <sheetView workbookViewId="0">
      <selection activeCell="D22" sqref="D22"/>
    </sheetView>
  </sheetViews>
  <sheetFormatPr defaultRowHeight="15" x14ac:dyDescent="0.25"/>
  <cols>
    <col min="2" max="2" width="10" bestFit="1" customWidth="1"/>
    <col min="3" max="3" width="26.7109375" bestFit="1" customWidth="1"/>
    <col min="4" max="4" width="50.5703125" customWidth="1"/>
    <col min="5" max="5" width="14.7109375" customWidth="1"/>
  </cols>
  <sheetData>
    <row r="1" spans="2:5" x14ac:dyDescent="0.25">
      <c r="B1" s="1"/>
    </row>
    <row r="2" spans="2:5" x14ac:dyDescent="0.25">
      <c r="B2" s="56"/>
      <c r="C2" s="56"/>
      <c r="D2" s="56"/>
    </row>
    <row r="3" spans="2:5" ht="18.75" x14ac:dyDescent="0.3">
      <c r="B3" s="55" t="s">
        <v>265</v>
      </c>
      <c r="C3" s="55"/>
      <c r="D3" s="55"/>
    </row>
    <row r="4" spans="2:5" ht="30" x14ac:dyDescent="0.25">
      <c r="B4" s="28" t="s">
        <v>55</v>
      </c>
      <c r="C4" s="28" t="s">
        <v>56</v>
      </c>
      <c r="D4" s="28" t="s">
        <v>57</v>
      </c>
      <c r="E4" s="13" t="s">
        <v>239</v>
      </c>
    </row>
    <row r="5" spans="2:5" x14ac:dyDescent="0.25">
      <c r="B5" s="21">
        <v>1</v>
      </c>
      <c r="C5" s="21" t="s">
        <v>58</v>
      </c>
      <c r="D5" s="21">
        <v>608</v>
      </c>
      <c r="E5" s="52">
        <v>400</v>
      </c>
    </row>
    <row r="6" spans="2:5" x14ac:dyDescent="0.25">
      <c r="B6" s="21">
        <v>2</v>
      </c>
      <c r="C6" s="21" t="s">
        <v>59</v>
      </c>
      <c r="D6" s="21">
        <v>892</v>
      </c>
      <c r="E6" s="53"/>
    </row>
    <row r="7" spans="2:5" x14ac:dyDescent="0.25">
      <c r="B7" s="21">
        <v>3</v>
      </c>
      <c r="C7" s="21" t="s">
        <v>60</v>
      </c>
      <c r="D7" s="21">
        <v>432.4</v>
      </c>
      <c r="E7" s="53"/>
    </row>
    <row r="8" spans="2:5" x14ac:dyDescent="0.25">
      <c r="B8" s="21">
        <v>4</v>
      </c>
      <c r="C8" s="21" t="s">
        <v>61</v>
      </c>
      <c r="D8" s="21">
        <v>312</v>
      </c>
      <c r="E8" s="53"/>
    </row>
    <row r="9" spans="2:5" x14ac:dyDescent="0.25">
      <c r="B9" s="21">
        <v>5</v>
      </c>
      <c r="C9" s="21" t="s">
        <v>62</v>
      </c>
      <c r="D9" s="21">
        <v>864.8</v>
      </c>
      <c r="E9" s="53"/>
    </row>
    <row r="10" spans="2:5" x14ac:dyDescent="0.25">
      <c r="B10" s="21">
        <v>6</v>
      </c>
      <c r="C10" s="21" t="s">
        <v>63</v>
      </c>
      <c r="D10" s="21">
        <v>356</v>
      </c>
      <c r="E10" s="53"/>
    </row>
    <row r="11" spans="2:5" x14ac:dyDescent="0.25">
      <c r="B11" s="21">
        <v>7</v>
      </c>
      <c r="C11" s="21" t="s">
        <v>64</v>
      </c>
      <c r="D11" s="21">
        <v>702.77</v>
      </c>
      <c r="E11" s="53"/>
    </row>
    <row r="12" spans="2:5" x14ac:dyDescent="0.25">
      <c r="B12" s="21">
        <v>8</v>
      </c>
      <c r="C12" s="21" t="s">
        <v>65</v>
      </c>
      <c r="D12" s="21">
        <v>245.2</v>
      </c>
      <c r="E12" s="53"/>
    </row>
    <row r="13" spans="2:5" x14ac:dyDescent="0.25">
      <c r="B13" s="21">
        <v>9</v>
      </c>
      <c r="C13" s="21" t="s">
        <v>65</v>
      </c>
      <c r="D13" s="21">
        <v>258</v>
      </c>
      <c r="E13" s="53"/>
    </row>
    <row r="14" spans="2:5" x14ac:dyDescent="0.25">
      <c r="B14" s="21">
        <v>10</v>
      </c>
      <c r="C14" s="21" t="s">
        <v>66</v>
      </c>
      <c r="D14" s="21">
        <v>546</v>
      </c>
      <c r="E14" s="53"/>
    </row>
    <row r="15" spans="2:5" x14ac:dyDescent="0.25">
      <c r="B15" s="21">
        <v>11</v>
      </c>
      <c r="C15" s="21" t="s">
        <v>67</v>
      </c>
      <c r="D15" s="21">
        <v>609</v>
      </c>
      <c r="E15" s="53"/>
    </row>
    <row r="16" spans="2:5" x14ac:dyDescent="0.25">
      <c r="B16" s="21">
        <v>12</v>
      </c>
      <c r="C16" s="21" t="s">
        <v>68</v>
      </c>
      <c r="D16" s="21">
        <v>516.94000000000005</v>
      </c>
      <c r="E16" s="53"/>
    </row>
    <row r="17" spans="2:5" x14ac:dyDescent="0.25">
      <c r="B17" s="21">
        <v>13</v>
      </c>
      <c r="C17" s="21" t="s">
        <v>69</v>
      </c>
      <c r="D17" s="21">
        <v>278.27999999999997</v>
      </c>
      <c r="E17" s="53"/>
    </row>
    <row r="18" spans="2:5" x14ac:dyDescent="0.25">
      <c r="B18" s="21">
        <v>14</v>
      </c>
      <c r="C18" s="21" t="s">
        <v>70</v>
      </c>
      <c r="D18" s="21">
        <v>278.27999999999997</v>
      </c>
      <c r="E18" s="53"/>
    </row>
    <row r="19" spans="2:5" x14ac:dyDescent="0.25">
      <c r="B19" s="21">
        <v>15</v>
      </c>
      <c r="C19" s="21" t="s">
        <v>71</v>
      </c>
      <c r="D19" s="21">
        <v>538.55999999999995</v>
      </c>
      <c r="E19" s="53"/>
    </row>
    <row r="20" spans="2:5" ht="15.75" x14ac:dyDescent="0.25">
      <c r="B20" s="20"/>
      <c r="C20" s="27" t="s">
        <v>72</v>
      </c>
      <c r="D20" s="27">
        <v>7438.23</v>
      </c>
      <c r="E20" s="54"/>
    </row>
    <row r="22" spans="2:5" ht="45" x14ac:dyDescent="0.25">
      <c r="C22" s="24" t="s">
        <v>267</v>
      </c>
      <c r="D22" s="23">
        <f>D20/10</f>
        <v>743.82299999999998</v>
      </c>
    </row>
    <row r="24" spans="2:5" ht="45" x14ac:dyDescent="0.25">
      <c r="C24" s="24" t="s">
        <v>268</v>
      </c>
      <c r="D24" s="16">
        <f>D20/15</f>
        <v>495.88199999999995</v>
      </c>
    </row>
    <row r="26" spans="2:5" ht="30" x14ac:dyDescent="0.25">
      <c r="C26" s="33" t="s">
        <v>269</v>
      </c>
      <c r="D26" s="16">
        <f>E5*0.9</f>
        <v>360</v>
      </c>
    </row>
  </sheetData>
  <mergeCells count="3">
    <mergeCell ref="B3:D3"/>
    <mergeCell ref="B2:D2"/>
    <mergeCell ref="E5:E20"/>
  </mergeCell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19"/>
  <sheetViews>
    <sheetView workbookViewId="0">
      <selection activeCell="D17" sqref="D17"/>
    </sheetView>
  </sheetViews>
  <sheetFormatPr defaultRowHeight="15" x14ac:dyDescent="0.25"/>
  <cols>
    <col min="3" max="3" width="36.85546875" customWidth="1"/>
    <col min="4" max="4" width="16.28515625" customWidth="1"/>
    <col min="5" max="5" width="13.85546875" customWidth="1"/>
    <col min="6" max="6" width="21.7109375" customWidth="1"/>
    <col min="7" max="7" width="22" customWidth="1"/>
    <col min="8" max="8" width="21.7109375" customWidth="1"/>
    <col min="9" max="9" width="23" customWidth="1"/>
    <col min="10" max="10" width="18.7109375" customWidth="1"/>
    <col min="11" max="11" width="27.42578125" customWidth="1"/>
    <col min="12" max="12" width="12.5703125" customWidth="1"/>
  </cols>
  <sheetData>
    <row r="1" spans="2:12" x14ac:dyDescent="0.25">
      <c r="B1" s="5"/>
    </row>
    <row r="4" spans="2:12" ht="18.75" x14ac:dyDescent="0.3">
      <c r="B4" s="48" t="s">
        <v>241</v>
      </c>
      <c r="C4" s="48"/>
      <c r="D4" s="48"/>
      <c r="E4" s="48"/>
      <c r="F4" s="48"/>
      <c r="G4" s="48"/>
      <c r="H4" s="48"/>
      <c r="I4" s="48"/>
      <c r="J4" s="48"/>
      <c r="K4" s="48"/>
    </row>
    <row r="5" spans="2:12" ht="60" x14ac:dyDescent="0.25">
      <c r="B5" s="13" t="s">
        <v>0</v>
      </c>
      <c r="C5" s="13" t="s">
        <v>1</v>
      </c>
      <c r="D5" s="13" t="s">
        <v>166</v>
      </c>
      <c r="E5" s="13" t="s">
        <v>255</v>
      </c>
      <c r="F5" s="13" t="s">
        <v>168</v>
      </c>
      <c r="G5" s="13" t="s">
        <v>169</v>
      </c>
      <c r="H5" s="13" t="s">
        <v>170</v>
      </c>
      <c r="I5" s="13" t="s">
        <v>242</v>
      </c>
      <c r="J5" s="13" t="s">
        <v>243</v>
      </c>
      <c r="K5" s="13" t="s">
        <v>124</v>
      </c>
      <c r="L5" s="13" t="s">
        <v>239</v>
      </c>
    </row>
    <row r="6" spans="2:12" x14ac:dyDescent="0.25">
      <c r="B6" s="7">
        <v>1</v>
      </c>
      <c r="C6" s="7" t="s">
        <v>194</v>
      </c>
      <c r="D6" s="7">
        <v>1800</v>
      </c>
      <c r="E6" s="7" t="s">
        <v>73</v>
      </c>
      <c r="F6" s="7" t="s">
        <v>74</v>
      </c>
      <c r="G6" s="57" t="s">
        <v>80</v>
      </c>
      <c r="H6" s="7" t="s">
        <v>195</v>
      </c>
      <c r="I6" s="7">
        <v>1440</v>
      </c>
      <c r="J6" s="58">
        <v>7000</v>
      </c>
      <c r="K6" s="7" t="s">
        <v>196</v>
      </c>
      <c r="L6" s="52" t="s">
        <v>244</v>
      </c>
    </row>
    <row r="7" spans="2:12" x14ac:dyDescent="0.25">
      <c r="B7" s="7">
        <v>2</v>
      </c>
      <c r="C7" s="7" t="s">
        <v>75</v>
      </c>
      <c r="D7" s="7">
        <v>1000</v>
      </c>
      <c r="E7" s="7" t="s">
        <v>76</v>
      </c>
      <c r="F7" s="7" t="s">
        <v>77</v>
      </c>
      <c r="G7" s="57"/>
      <c r="H7" s="7" t="s">
        <v>24</v>
      </c>
      <c r="I7" s="7">
        <v>1000</v>
      </c>
      <c r="J7" s="59"/>
      <c r="K7" s="7" t="s">
        <v>197</v>
      </c>
      <c r="L7" s="53"/>
    </row>
    <row r="8" spans="2:12" x14ac:dyDescent="0.25">
      <c r="B8" s="7">
        <v>3</v>
      </c>
      <c r="C8" s="7" t="s">
        <v>78</v>
      </c>
      <c r="D8" s="7">
        <v>1000</v>
      </c>
      <c r="E8" s="7" t="s">
        <v>76</v>
      </c>
      <c r="F8" s="7" t="s">
        <v>77</v>
      </c>
      <c r="G8" s="57"/>
      <c r="H8" s="7" t="s">
        <v>24</v>
      </c>
      <c r="I8" s="7">
        <v>1000</v>
      </c>
      <c r="J8" s="59"/>
      <c r="K8" s="7" t="s">
        <v>198</v>
      </c>
      <c r="L8" s="53"/>
    </row>
    <row r="9" spans="2:12" x14ac:dyDescent="0.25">
      <c r="B9" s="7">
        <v>4</v>
      </c>
      <c r="C9" s="7" t="s">
        <v>79</v>
      </c>
      <c r="D9" s="7">
        <v>1000</v>
      </c>
      <c r="E9" s="7" t="s">
        <v>76</v>
      </c>
      <c r="F9" s="7" t="s">
        <v>77</v>
      </c>
      <c r="G9" s="57"/>
      <c r="H9" s="7" t="s">
        <v>24</v>
      </c>
      <c r="I9" s="7">
        <v>1000</v>
      </c>
      <c r="J9" s="59"/>
      <c r="K9" s="7" t="s">
        <v>199</v>
      </c>
      <c r="L9" s="53"/>
    </row>
    <row r="10" spans="2:12" x14ac:dyDescent="0.25">
      <c r="B10" s="7">
        <v>5</v>
      </c>
      <c r="C10" s="7" t="s">
        <v>35</v>
      </c>
      <c r="D10" s="7">
        <v>380</v>
      </c>
      <c r="E10" s="7" t="s">
        <v>81</v>
      </c>
      <c r="F10" s="7" t="s">
        <v>77</v>
      </c>
      <c r="G10" s="57"/>
      <c r="H10" s="7" t="s">
        <v>24</v>
      </c>
      <c r="I10" s="7">
        <v>380</v>
      </c>
      <c r="J10" s="59"/>
      <c r="K10" s="7" t="s">
        <v>200</v>
      </c>
      <c r="L10" s="53"/>
    </row>
    <row r="11" spans="2:12" x14ac:dyDescent="0.25">
      <c r="B11" s="7">
        <v>6</v>
      </c>
      <c r="C11" s="7" t="s">
        <v>82</v>
      </c>
      <c r="D11" s="7">
        <v>300</v>
      </c>
      <c r="E11" s="7" t="s">
        <v>81</v>
      </c>
      <c r="F11" s="7" t="s">
        <v>77</v>
      </c>
      <c r="G11" s="57"/>
      <c r="H11" s="7" t="s">
        <v>24</v>
      </c>
      <c r="I11" s="7">
        <v>300</v>
      </c>
      <c r="J11" s="59"/>
      <c r="K11" s="7" t="s">
        <v>200</v>
      </c>
      <c r="L11" s="53"/>
    </row>
    <row r="12" spans="2:12" x14ac:dyDescent="0.25">
      <c r="B12" s="7">
        <v>7</v>
      </c>
      <c r="C12" s="7" t="s">
        <v>36</v>
      </c>
      <c r="D12" s="7">
        <v>380</v>
      </c>
      <c r="E12" s="7" t="s">
        <v>81</v>
      </c>
      <c r="F12" s="7" t="s">
        <v>74</v>
      </c>
      <c r="G12" s="57"/>
      <c r="H12" s="7" t="s">
        <v>24</v>
      </c>
      <c r="I12" s="7">
        <v>380</v>
      </c>
      <c r="J12" s="59"/>
      <c r="K12" s="7" t="s">
        <v>201</v>
      </c>
      <c r="L12" s="53"/>
    </row>
    <row r="13" spans="2:12" x14ac:dyDescent="0.25">
      <c r="B13" s="7">
        <v>8</v>
      </c>
      <c r="C13" s="7" t="s">
        <v>83</v>
      </c>
      <c r="D13" s="7">
        <v>350</v>
      </c>
      <c r="E13" s="7" t="s">
        <v>84</v>
      </c>
      <c r="F13" s="7" t="s">
        <v>85</v>
      </c>
      <c r="G13" s="57"/>
      <c r="H13" s="7" t="s">
        <v>33</v>
      </c>
      <c r="I13" s="7">
        <v>280</v>
      </c>
      <c r="J13" s="59"/>
      <c r="K13" s="7" t="s">
        <v>202</v>
      </c>
      <c r="L13" s="53"/>
    </row>
    <row r="14" spans="2:12" x14ac:dyDescent="0.25">
      <c r="B14" s="7">
        <v>9</v>
      </c>
      <c r="C14" s="7" t="s">
        <v>86</v>
      </c>
      <c r="D14" s="7">
        <v>150</v>
      </c>
      <c r="E14" s="7" t="s">
        <v>76</v>
      </c>
      <c r="F14" s="7" t="s">
        <v>74</v>
      </c>
      <c r="G14" s="57"/>
      <c r="H14" s="7" t="s">
        <v>24</v>
      </c>
      <c r="I14" s="7">
        <v>150</v>
      </c>
      <c r="J14" s="60"/>
      <c r="K14" s="7" t="s">
        <v>203</v>
      </c>
      <c r="L14" s="54"/>
    </row>
    <row r="15" spans="2:12" ht="15.75" x14ac:dyDescent="0.25">
      <c r="D15" s="23">
        <f>SUM(D6:D14)</f>
        <v>6360</v>
      </c>
      <c r="I15" s="23">
        <f>SUM(I6:I14)</f>
        <v>5930</v>
      </c>
    </row>
    <row r="17" spans="3:12" ht="30" x14ac:dyDescent="0.25">
      <c r="C17" s="24" t="s">
        <v>267</v>
      </c>
      <c r="D17" s="23">
        <f>I15/8</f>
        <v>741.25</v>
      </c>
    </row>
    <row r="19" spans="3:12" ht="30" x14ac:dyDescent="0.25">
      <c r="C19" s="24" t="s">
        <v>268</v>
      </c>
      <c r="D19" s="35">
        <f>I15/15</f>
        <v>395.33333333333331</v>
      </c>
      <c r="K19" s="34" t="s">
        <v>269</v>
      </c>
      <c r="L19" s="34">
        <f>160*0.9</f>
        <v>144</v>
      </c>
    </row>
  </sheetData>
  <mergeCells count="4">
    <mergeCell ref="G6:G14"/>
    <mergeCell ref="B4:K4"/>
    <mergeCell ref="J6:J14"/>
    <mergeCell ref="L6:L1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K20"/>
  <sheetViews>
    <sheetView tabSelected="1" workbookViewId="0">
      <selection activeCell="J22" sqref="J22:K22"/>
    </sheetView>
  </sheetViews>
  <sheetFormatPr defaultRowHeight="15" x14ac:dyDescent="0.25"/>
  <cols>
    <col min="3" max="3" width="25.85546875" customWidth="1"/>
    <col min="4" max="4" width="14" customWidth="1"/>
    <col min="5" max="5" width="10" customWidth="1"/>
    <col min="6" max="6" width="26.5703125" customWidth="1"/>
    <col min="7" max="7" width="18.85546875" customWidth="1"/>
    <col min="8" max="8" width="17" customWidth="1"/>
    <col min="9" max="9" width="12.42578125" customWidth="1"/>
    <col min="10" max="10" width="23.5703125" customWidth="1"/>
    <col min="11" max="11" width="14.7109375" customWidth="1"/>
  </cols>
  <sheetData>
    <row r="1" spans="2:11" x14ac:dyDescent="0.25">
      <c r="B1" s="1"/>
    </row>
    <row r="4" spans="2:11" ht="18.75" x14ac:dyDescent="0.3">
      <c r="B4" s="48" t="s">
        <v>245</v>
      </c>
      <c r="C4" s="48"/>
      <c r="D4" s="48"/>
      <c r="E4" s="48"/>
      <c r="F4" s="48"/>
      <c r="G4" s="48"/>
      <c r="H4" s="48"/>
      <c r="I4" s="48"/>
      <c r="J4" s="48"/>
    </row>
    <row r="5" spans="2:11" ht="75" x14ac:dyDescent="0.25">
      <c r="B5" s="13" t="s">
        <v>0</v>
      </c>
      <c r="C5" s="13" t="s">
        <v>1</v>
      </c>
      <c r="D5" s="13" t="s">
        <v>166</v>
      </c>
      <c r="E5" s="13" t="s">
        <v>167</v>
      </c>
      <c r="F5" s="13" t="s">
        <v>168</v>
      </c>
      <c r="G5" s="13" t="s">
        <v>169</v>
      </c>
      <c r="H5" s="13" t="s">
        <v>170</v>
      </c>
      <c r="I5" s="13" t="s">
        <v>246</v>
      </c>
      <c r="J5" s="13" t="s">
        <v>124</v>
      </c>
      <c r="K5" s="13" t="s">
        <v>239</v>
      </c>
    </row>
    <row r="6" spans="2:11" x14ac:dyDescent="0.25">
      <c r="B6" s="7">
        <v>1</v>
      </c>
      <c r="C6" s="7" t="s">
        <v>38</v>
      </c>
      <c r="D6" s="7">
        <v>180</v>
      </c>
      <c r="E6" s="7">
        <v>12</v>
      </c>
      <c r="F6" s="7">
        <v>18</v>
      </c>
      <c r="G6" s="58" t="s">
        <v>204</v>
      </c>
      <c r="H6" s="7" t="s">
        <v>39</v>
      </c>
      <c r="I6" s="58" t="s">
        <v>205</v>
      </c>
      <c r="J6" s="7" t="s">
        <v>206</v>
      </c>
      <c r="K6" s="52" t="s">
        <v>247</v>
      </c>
    </row>
    <row r="7" spans="2:11" x14ac:dyDescent="0.25">
      <c r="B7" s="7">
        <v>2</v>
      </c>
      <c r="C7" s="7" t="s">
        <v>40</v>
      </c>
      <c r="D7" s="7">
        <v>100</v>
      </c>
      <c r="E7" s="7">
        <v>7</v>
      </c>
      <c r="F7" s="7">
        <v>7</v>
      </c>
      <c r="G7" s="59"/>
      <c r="H7" s="7" t="s">
        <v>33</v>
      </c>
      <c r="I7" s="59"/>
      <c r="J7" s="7" t="s">
        <v>207</v>
      </c>
      <c r="K7" s="53"/>
    </row>
    <row r="8" spans="2:11" x14ac:dyDescent="0.25">
      <c r="B8" s="7">
        <v>3</v>
      </c>
      <c r="C8" s="7" t="s">
        <v>41</v>
      </c>
      <c r="D8" s="7">
        <v>30</v>
      </c>
      <c r="E8" s="7">
        <v>4</v>
      </c>
      <c r="F8" s="7">
        <v>7</v>
      </c>
      <c r="G8" s="59"/>
      <c r="H8" s="7" t="s">
        <v>33</v>
      </c>
      <c r="I8" s="59"/>
      <c r="J8" s="7"/>
      <c r="K8" s="53"/>
    </row>
    <row r="9" spans="2:11" x14ac:dyDescent="0.25">
      <c r="B9" s="7">
        <v>4</v>
      </c>
      <c r="C9" s="7" t="s">
        <v>42</v>
      </c>
      <c r="D9" s="7">
        <v>186</v>
      </c>
      <c r="E9" s="7">
        <v>12</v>
      </c>
      <c r="F9" s="7">
        <v>7</v>
      </c>
      <c r="G9" s="59"/>
      <c r="H9" s="7" t="s">
        <v>33</v>
      </c>
      <c r="I9" s="59"/>
      <c r="J9" s="7"/>
      <c r="K9" s="53"/>
    </row>
    <row r="10" spans="2:11" x14ac:dyDescent="0.25">
      <c r="B10" s="7">
        <v>5</v>
      </c>
      <c r="C10" s="7" t="s">
        <v>43</v>
      </c>
      <c r="D10" s="7">
        <v>150</v>
      </c>
      <c r="E10" s="7">
        <v>4</v>
      </c>
      <c r="F10" s="7">
        <v>7</v>
      </c>
      <c r="G10" s="59"/>
      <c r="H10" s="7" t="s">
        <v>33</v>
      </c>
      <c r="I10" s="59"/>
      <c r="J10" s="7"/>
      <c r="K10" s="53"/>
    </row>
    <row r="11" spans="2:11" x14ac:dyDescent="0.25">
      <c r="B11" s="7">
        <v>6</v>
      </c>
      <c r="C11" s="7" t="s">
        <v>13</v>
      </c>
      <c r="D11" s="7">
        <v>70</v>
      </c>
      <c r="E11" s="7">
        <v>4</v>
      </c>
      <c r="F11" s="7">
        <v>18</v>
      </c>
      <c r="G11" s="59"/>
      <c r="H11" s="7" t="s">
        <v>44</v>
      </c>
      <c r="I11" s="59"/>
      <c r="J11" s="7"/>
      <c r="K11" s="53"/>
    </row>
    <row r="12" spans="2:11" x14ac:dyDescent="0.25">
      <c r="B12" s="7">
        <v>7</v>
      </c>
      <c r="C12" s="7" t="s">
        <v>35</v>
      </c>
      <c r="D12" s="7">
        <v>800</v>
      </c>
      <c r="E12" s="7">
        <v>12</v>
      </c>
      <c r="F12" s="7">
        <v>18</v>
      </c>
      <c r="G12" s="59"/>
      <c r="H12" s="7" t="s">
        <v>39</v>
      </c>
      <c r="I12" s="59"/>
      <c r="J12" s="7"/>
      <c r="K12" s="53"/>
    </row>
    <row r="13" spans="2:11" x14ac:dyDescent="0.25">
      <c r="B13" s="7">
        <v>8</v>
      </c>
      <c r="C13" s="7" t="s">
        <v>36</v>
      </c>
      <c r="D13" s="7">
        <v>171</v>
      </c>
      <c r="E13" s="7">
        <v>4</v>
      </c>
      <c r="F13" s="7">
        <v>7</v>
      </c>
      <c r="G13" s="59"/>
      <c r="H13" s="7" t="s">
        <v>44</v>
      </c>
      <c r="I13" s="59"/>
      <c r="J13" s="7"/>
      <c r="K13" s="53"/>
    </row>
    <row r="14" spans="2:11" x14ac:dyDescent="0.25">
      <c r="B14" s="7">
        <v>9</v>
      </c>
      <c r="C14" s="7" t="s">
        <v>45</v>
      </c>
      <c r="D14" s="7">
        <v>40</v>
      </c>
      <c r="E14" s="7">
        <v>12</v>
      </c>
      <c r="F14" s="7">
        <v>7</v>
      </c>
      <c r="G14" s="59"/>
      <c r="H14" s="7" t="s">
        <v>33</v>
      </c>
      <c r="I14" s="59"/>
      <c r="J14" s="7"/>
      <c r="K14" s="53"/>
    </row>
    <row r="15" spans="2:11" x14ac:dyDescent="0.25">
      <c r="B15" s="7">
        <v>10</v>
      </c>
      <c r="C15" s="7" t="s">
        <v>46</v>
      </c>
      <c r="D15" s="7">
        <v>60</v>
      </c>
      <c r="E15" s="7">
        <v>3</v>
      </c>
      <c r="F15" s="7" t="s">
        <v>47</v>
      </c>
      <c r="G15" s="60"/>
      <c r="H15" s="7" t="s">
        <v>33</v>
      </c>
      <c r="I15" s="60"/>
      <c r="J15" s="7"/>
      <c r="K15" s="54"/>
    </row>
    <row r="16" spans="2:11" ht="18.75" x14ac:dyDescent="0.3">
      <c r="D16" s="29">
        <f>SUM(D6:D15)</f>
        <v>1787</v>
      </c>
      <c r="I16">
        <v>28328</v>
      </c>
    </row>
    <row r="18" spans="3:11" ht="45" x14ac:dyDescent="0.25">
      <c r="C18" s="24" t="s">
        <v>267</v>
      </c>
      <c r="D18" s="23">
        <f>(D16+I16)/10</f>
        <v>3011.5</v>
      </c>
    </row>
    <row r="19" spans="3:11" x14ac:dyDescent="0.25">
      <c r="D19" s="16"/>
    </row>
    <row r="20" spans="3:11" ht="45" x14ac:dyDescent="0.25">
      <c r="C20" s="24" t="s">
        <v>268</v>
      </c>
      <c r="D20" s="35">
        <f>D16/15</f>
        <v>119.13333333333334</v>
      </c>
      <c r="J20" s="33" t="s">
        <v>269</v>
      </c>
      <c r="K20" s="34">
        <f>850*0.9</f>
        <v>765</v>
      </c>
    </row>
  </sheetData>
  <mergeCells count="4">
    <mergeCell ref="G6:G15"/>
    <mergeCell ref="I6:I15"/>
    <mergeCell ref="B4:J4"/>
    <mergeCell ref="K6:K1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L14"/>
  <sheetViews>
    <sheetView workbookViewId="0">
      <selection activeCell="L14" sqref="L14"/>
    </sheetView>
  </sheetViews>
  <sheetFormatPr defaultRowHeight="15" x14ac:dyDescent="0.25"/>
  <cols>
    <col min="3" max="3" width="20.28515625" customWidth="1"/>
    <col min="4" max="4" width="13.28515625" customWidth="1"/>
    <col min="5" max="5" width="12" customWidth="1"/>
    <col min="6" max="6" width="17.28515625" customWidth="1"/>
    <col min="7" max="7" width="24.7109375" customWidth="1"/>
    <col min="8" max="8" width="31.42578125" customWidth="1"/>
    <col min="9" max="9" width="15.5703125" customWidth="1"/>
    <col min="10" max="10" width="10.85546875" customWidth="1"/>
    <col min="11" max="11" width="18.42578125" customWidth="1"/>
    <col min="12" max="12" width="12.140625" customWidth="1"/>
  </cols>
  <sheetData>
    <row r="1" spans="2:12" x14ac:dyDescent="0.25">
      <c r="B1" s="1"/>
    </row>
    <row r="4" spans="2:12" ht="18.75" x14ac:dyDescent="0.3">
      <c r="B4" s="61" t="s">
        <v>248</v>
      </c>
      <c r="C4" s="62"/>
      <c r="D4" s="62"/>
      <c r="E4" s="62"/>
      <c r="F4" s="62"/>
      <c r="G4" s="62"/>
      <c r="H4" s="62"/>
      <c r="I4" s="62"/>
      <c r="J4" s="62"/>
      <c r="K4" s="63"/>
    </row>
    <row r="5" spans="2:12" ht="60" x14ac:dyDescent="0.25">
      <c r="B5" s="13" t="s">
        <v>0</v>
      </c>
      <c r="C5" s="13" t="s">
        <v>1</v>
      </c>
      <c r="D5" s="13" t="s">
        <v>166</v>
      </c>
      <c r="E5" s="13" t="s">
        <v>167</v>
      </c>
      <c r="F5" s="13" t="s">
        <v>168</v>
      </c>
      <c r="G5" s="13" t="s">
        <v>169</v>
      </c>
      <c r="H5" s="13" t="s">
        <v>170</v>
      </c>
      <c r="I5" s="13" t="s">
        <v>22</v>
      </c>
      <c r="J5" s="13" t="s">
        <v>123</v>
      </c>
      <c r="K5" s="13" t="s">
        <v>124</v>
      </c>
      <c r="L5" s="13" t="s">
        <v>239</v>
      </c>
    </row>
    <row r="6" spans="2:12" x14ac:dyDescent="0.25">
      <c r="B6" s="7">
        <v>1</v>
      </c>
      <c r="C6" s="7" t="s">
        <v>209</v>
      </c>
      <c r="D6" s="7">
        <v>1100</v>
      </c>
      <c r="E6" s="7">
        <v>20.55</v>
      </c>
      <c r="F6" s="7">
        <v>2</v>
      </c>
      <c r="G6" s="58">
        <v>212.5</v>
      </c>
      <c r="H6" s="7" t="s">
        <v>33</v>
      </c>
      <c r="I6" s="7" t="s">
        <v>34</v>
      </c>
      <c r="J6" s="7">
        <v>2000</v>
      </c>
      <c r="K6" s="7" t="s">
        <v>212</v>
      </c>
      <c r="L6" s="52">
        <v>212.5</v>
      </c>
    </row>
    <row r="7" spans="2:12" x14ac:dyDescent="0.25">
      <c r="B7" s="7">
        <v>2</v>
      </c>
      <c r="C7" s="7" t="s">
        <v>35</v>
      </c>
      <c r="D7" s="7">
        <v>700</v>
      </c>
      <c r="E7" s="7">
        <v>11.5</v>
      </c>
      <c r="F7" s="7">
        <v>7</v>
      </c>
      <c r="G7" s="59"/>
      <c r="H7" s="7" t="s">
        <v>33</v>
      </c>
      <c r="I7" s="7" t="s">
        <v>34</v>
      </c>
      <c r="J7" s="7">
        <v>1500</v>
      </c>
      <c r="K7" s="7" t="s">
        <v>213</v>
      </c>
      <c r="L7" s="53"/>
    </row>
    <row r="8" spans="2:12" x14ac:dyDescent="0.25">
      <c r="B8" s="7">
        <v>3</v>
      </c>
      <c r="C8" s="7" t="s">
        <v>36</v>
      </c>
      <c r="D8" s="7">
        <v>700</v>
      </c>
      <c r="E8" s="7">
        <v>11.5</v>
      </c>
      <c r="F8" s="7">
        <v>5</v>
      </c>
      <c r="G8" s="59"/>
      <c r="H8" s="7" t="s">
        <v>33</v>
      </c>
      <c r="I8" s="7" t="s">
        <v>34</v>
      </c>
      <c r="J8" s="7">
        <v>1500</v>
      </c>
      <c r="K8" s="7" t="s">
        <v>214</v>
      </c>
      <c r="L8" s="53"/>
    </row>
    <row r="9" spans="2:12" x14ac:dyDescent="0.25">
      <c r="B9" s="7">
        <v>4</v>
      </c>
      <c r="C9" s="7" t="s">
        <v>37</v>
      </c>
      <c r="D9" s="7">
        <v>1050</v>
      </c>
      <c r="E9" s="7">
        <v>7.8</v>
      </c>
      <c r="F9" s="7">
        <v>4</v>
      </c>
      <c r="G9" s="60"/>
      <c r="H9" s="7" t="s">
        <v>33</v>
      </c>
      <c r="I9" s="7" t="s">
        <v>34</v>
      </c>
      <c r="J9" s="7">
        <v>1500</v>
      </c>
      <c r="K9" s="7" t="s">
        <v>215</v>
      </c>
      <c r="L9" s="54"/>
    </row>
    <row r="10" spans="2:12" ht="18.75" x14ac:dyDescent="0.25">
      <c r="D10" s="30">
        <f>SUM(D6:D9)</f>
        <v>3550</v>
      </c>
    </row>
    <row r="12" spans="2:12" ht="45" x14ac:dyDescent="0.25">
      <c r="C12" s="24" t="s">
        <v>267</v>
      </c>
      <c r="D12" s="23">
        <f>D10/10</f>
        <v>355</v>
      </c>
    </row>
    <row r="13" spans="2:12" x14ac:dyDescent="0.25">
      <c r="D13" s="16"/>
    </row>
    <row r="14" spans="2:12" ht="45" x14ac:dyDescent="0.25">
      <c r="C14" s="24" t="s">
        <v>268</v>
      </c>
      <c r="D14" s="35">
        <f>D10/15</f>
        <v>236.66666666666666</v>
      </c>
      <c r="K14" s="33" t="s">
        <v>269</v>
      </c>
      <c r="L14" s="34">
        <f>L6*0.9</f>
        <v>191.25</v>
      </c>
    </row>
  </sheetData>
  <mergeCells count="3">
    <mergeCell ref="G6:G9"/>
    <mergeCell ref="B4:K4"/>
    <mergeCell ref="L6:L9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U19"/>
  <sheetViews>
    <sheetView topLeftCell="A2" workbookViewId="0">
      <selection activeCell="K21" sqref="K21:L21"/>
    </sheetView>
  </sheetViews>
  <sheetFormatPr defaultRowHeight="15" x14ac:dyDescent="0.25"/>
  <cols>
    <col min="2" max="2" width="6.85546875" bestFit="1" customWidth="1"/>
    <col min="3" max="3" width="23" bestFit="1" customWidth="1"/>
    <col min="4" max="4" width="20.5703125" customWidth="1"/>
    <col min="5" max="5" width="15.7109375" customWidth="1"/>
    <col min="6" max="6" width="17.5703125" customWidth="1"/>
    <col min="7" max="7" width="21.42578125" customWidth="1"/>
    <col min="8" max="8" width="18.5703125" customWidth="1"/>
    <col min="9" max="9" width="21.85546875" customWidth="1"/>
    <col min="10" max="10" width="17.42578125" customWidth="1"/>
    <col min="11" max="11" width="34.140625" bestFit="1" customWidth="1"/>
    <col min="12" max="12" width="29.140625" customWidth="1"/>
    <col min="20" max="20" width="36.85546875" customWidth="1"/>
  </cols>
  <sheetData>
    <row r="1" spans="2:21" x14ac:dyDescent="0.25">
      <c r="K1" s="1"/>
    </row>
    <row r="2" spans="2:21" x14ac:dyDescent="0.25">
      <c r="K2" t="s">
        <v>208</v>
      </c>
    </row>
    <row r="3" spans="2:21" x14ac:dyDescent="0.25">
      <c r="L3" t="s">
        <v>208</v>
      </c>
    </row>
    <row r="4" spans="2:21" ht="18.75" x14ac:dyDescent="0.3">
      <c r="U4" s="3"/>
    </row>
    <row r="5" spans="2:21" ht="18.75" x14ac:dyDescent="0.3">
      <c r="B5" s="64" t="s">
        <v>249</v>
      </c>
      <c r="C5" s="64"/>
      <c r="D5" s="64"/>
      <c r="E5" s="64"/>
      <c r="F5" s="64"/>
      <c r="G5" s="64"/>
      <c r="H5" s="64"/>
      <c r="I5" s="64"/>
      <c r="J5" s="64"/>
      <c r="K5" s="64"/>
    </row>
    <row r="6" spans="2:21" ht="60" x14ac:dyDescent="0.25">
      <c r="B6" s="13" t="s">
        <v>0</v>
      </c>
      <c r="C6" s="13" t="s">
        <v>210</v>
      </c>
      <c r="D6" s="13" t="s">
        <v>216</v>
      </c>
      <c r="E6" s="13" t="s">
        <v>217</v>
      </c>
      <c r="F6" s="13" t="s">
        <v>218</v>
      </c>
      <c r="G6" s="13" t="s">
        <v>219</v>
      </c>
      <c r="H6" s="13" t="s">
        <v>220</v>
      </c>
      <c r="I6" s="13" t="s">
        <v>211</v>
      </c>
      <c r="J6" s="13" t="s">
        <v>221</v>
      </c>
      <c r="K6" s="13" t="s">
        <v>222</v>
      </c>
      <c r="L6" s="13" t="s">
        <v>239</v>
      </c>
    </row>
    <row r="7" spans="2:21" x14ac:dyDescent="0.25">
      <c r="B7" s="7">
        <v>1</v>
      </c>
      <c r="C7" s="7" t="s">
        <v>223</v>
      </c>
      <c r="D7" s="7">
        <v>500</v>
      </c>
      <c r="E7" s="7" t="s">
        <v>224</v>
      </c>
      <c r="F7" s="7" t="s">
        <v>23</v>
      </c>
      <c r="G7" s="7">
        <v>2</v>
      </c>
      <c r="H7" s="7" t="s">
        <v>24</v>
      </c>
      <c r="I7" s="7"/>
      <c r="J7" s="7" t="s">
        <v>25</v>
      </c>
      <c r="K7" s="7" t="s">
        <v>225</v>
      </c>
      <c r="L7" s="58" t="s">
        <v>250</v>
      </c>
    </row>
    <row r="8" spans="2:21" x14ac:dyDescent="0.25">
      <c r="B8" s="7">
        <v>2</v>
      </c>
      <c r="C8" s="7" t="s">
        <v>26</v>
      </c>
      <c r="D8" s="7">
        <v>388</v>
      </c>
      <c r="E8" s="7" t="s">
        <v>224</v>
      </c>
      <c r="F8" s="7" t="s">
        <v>23</v>
      </c>
      <c r="G8" s="7">
        <v>2</v>
      </c>
      <c r="H8" s="7" t="s">
        <v>24</v>
      </c>
      <c r="I8" s="7"/>
      <c r="J8" s="7" t="s">
        <v>25</v>
      </c>
      <c r="K8" s="7" t="s">
        <v>226</v>
      </c>
      <c r="L8" s="59"/>
    </row>
    <row r="9" spans="2:21" x14ac:dyDescent="0.25">
      <c r="B9" s="7">
        <v>3</v>
      </c>
      <c r="C9" s="7" t="s">
        <v>27</v>
      </c>
      <c r="D9" s="7">
        <v>448</v>
      </c>
      <c r="E9" s="7" t="s">
        <v>224</v>
      </c>
      <c r="F9" s="7" t="s">
        <v>28</v>
      </c>
      <c r="G9" s="7">
        <v>2</v>
      </c>
      <c r="H9" s="7" t="s">
        <v>24</v>
      </c>
      <c r="I9" s="7"/>
      <c r="J9" s="7" t="s">
        <v>25</v>
      </c>
      <c r="K9" s="7" t="s">
        <v>227</v>
      </c>
      <c r="L9" s="59"/>
    </row>
    <row r="10" spans="2:21" x14ac:dyDescent="0.25">
      <c r="B10" s="7">
        <v>4</v>
      </c>
      <c r="C10" s="7" t="s">
        <v>228</v>
      </c>
      <c r="D10" s="7">
        <v>200</v>
      </c>
      <c r="E10" s="7" t="s">
        <v>224</v>
      </c>
      <c r="F10" s="7" t="s">
        <v>28</v>
      </c>
      <c r="G10" s="7">
        <v>2</v>
      </c>
      <c r="H10" s="7" t="s">
        <v>24</v>
      </c>
      <c r="I10" s="7"/>
      <c r="J10" s="7" t="s">
        <v>25</v>
      </c>
      <c r="K10" s="7" t="s">
        <v>229</v>
      </c>
      <c r="L10" s="59"/>
    </row>
    <row r="11" spans="2:21" x14ac:dyDescent="0.25">
      <c r="B11" s="7">
        <v>5</v>
      </c>
      <c r="C11" s="7" t="s">
        <v>230</v>
      </c>
      <c r="D11" s="7">
        <v>880</v>
      </c>
      <c r="E11" s="7" t="s">
        <v>224</v>
      </c>
      <c r="F11" s="7" t="s">
        <v>23</v>
      </c>
      <c r="G11" s="7">
        <v>2</v>
      </c>
      <c r="H11" s="7" t="s">
        <v>24</v>
      </c>
      <c r="I11" s="7"/>
      <c r="J11" s="7" t="s">
        <v>25</v>
      </c>
      <c r="K11" s="7" t="s">
        <v>231</v>
      </c>
      <c r="L11" s="59"/>
    </row>
    <row r="12" spans="2:21" x14ac:dyDescent="0.25">
      <c r="B12" s="7">
        <v>6</v>
      </c>
      <c r="C12" s="7" t="s">
        <v>232</v>
      </c>
      <c r="D12" s="7">
        <v>800</v>
      </c>
      <c r="E12" s="7" t="s">
        <v>224</v>
      </c>
      <c r="F12" s="7" t="s">
        <v>23</v>
      </c>
      <c r="G12" s="7">
        <v>2</v>
      </c>
      <c r="H12" s="7" t="s">
        <v>24</v>
      </c>
      <c r="I12" s="7"/>
      <c r="J12" s="7" t="s">
        <v>25</v>
      </c>
      <c r="K12" s="7" t="s">
        <v>233</v>
      </c>
      <c r="L12" s="59"/>
    </row>
    <row r="13" spans="2:21" x14ac:dyDescent="0.25">
      <c r="B13" s="7">
        <v>7</v>
      </c>
      <c r="C13" s="7" t="s">
        <v>234</v>
      </c>
      <c r="D13" s="7">
        <v>400</v>
      </c>
      <c r="E13" s="7" t="s">
        <v>235</v>
      </c>
      <c r="F13" s="7" t="s">
        <v>31</v>
      </c>
      <c r="G13" s="7">
        <v>2</v>
      </c>
      <c r="H13" s="7" t="s">
        <v>24</v>
      </c>
      <c r="I13" s="7"/>
      <c r="J13" s="7" t="s">
        <v>25</v>
      </c>
      <c r="K13" s="7" t="s">
        <v>233</v>
      </c>
      <c r="L13" s="59"/>
    </row>
    <row r="14" spans="2:21" x14ac:dyDescent="0.25">
      <c r="B14" s="7">
        <v>8</v>
      </c>
      <c r="C14" s="7" t="s">
        <v>236</v>
      </c>
      <c r="D14" s="7">
        <v>276</v>
      </c>
      <c r="E14" s="7" t="s">
        <v>224</v>
      </c>
      <c r="F14" s="7" t="s">
        <v>32</v>
      </c>
      <c r="G14" s="7">
        <v>2</v>
      </c>
      <c r="H14" s="7" t="s">
        <v>24</v>
      </c>
      <c r="I14" s="7"/>
      <c r="J14" s="7" t="s">
        <v>25</v>
      </c>
      <c r="K14" s="7" t="s">
        <v>237</v>
      </c>
      <c r="L14" s="60"/>
    </row>
    <row r="15" spans="2:21" ht="18.75" x14ac:dyDescent="0.3">
      <c r="D15" s="29">
        <f>SUM(D7:D14)</f>
        <v>3892</v>
      </c>
      <c r="F15" s="29"/>
      <c r="G15" s="29">
        <f>SUM(G7:G14)</f>
        <v>16</v>
      </c>
    </row>
    <row r="17" spans="3:12" ht="45" x14ac:dyDescent="0.25">
      <c r="C17" s="24" t="s">
        <v>267</v>
      </c>
      <c r="D17" s="23">
        <f>D15/10</f>
        <v>389.2</v>
      </c>
    </row>
    <row r="19" spans="3:12" ht="45" x14ac:dyDescent="0.25">
      <c r="C19" s="24" t="s">
        <v>268</v>
      </c>
      <c r="D19" s="35">
        <f>D15/15</f>
        <v>259.46666666666664</v>
      </c>
      <c r="K19" s="33" t="s">
        <v>269</v>
      </c>
      <c r="L19" s="34">
        <f>500*0.9</f>
        <v>450</v>
      </c>
    </row>
  </sheetData>
  <mergeCells count="2">
    <mergeCell ref="B5:K5"/>
    <mergeCell ref="L7:L1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3"/>
  <sheetViews>
    <sheetView workbookViewId="0">
      <selection activeCell="K19" sqref="K19:L19"/>
    </sheetView>
  </sheetViews>
  <sheetFormatPr defaultRowHeight="15" x14ac:dyDescent="0.25"/>
  <cols>
    <col min="2" max="2" width="6.85546875" bestFit="1" customWidth="1"/>
    <col min="3" max="3" width="15.85546875" customWidth="1"/>
    <col min="4" max="4" width="19" customWidth="1"/>
    <col min="5" max="5" width="10.85546875" customWidth="1"/>
    <col min="6" max="7" width="15.85546875" customWidth="1"/>
    <col min="8" max="8" width="20.42578125" customWidth="1"/>
    <col min="9" max="9" width="23.7109375" customWidth="1"/>
    <col min="10" max="10" width="16.85546875" customWidth="1"/>
    <col min="11" max="11" width="24.140625" customWidth="1"/>
    <col min="12" max="12" width="15.5703125" customWidth="1"/>
  </cols>
  <sheetData>
    <row r="1" spans="1:12" x14ac:dyDescent="0.25">
      <c r="A1" s="1"/>
    </row>
    <row r="4" spans="1:12" ht="18.75" x14ac:dyDescent="0.3">
      <c r="B4" s="61" t="s">
        <v>251</v>
      </c>
      <c r="C4" s="62"/>
      <c r="D4" s="62"/>
      <c r="E4" s="62"/>
      <c r="F4" s="62"/>
      <c r="G4" s="62"/>
      <c r="H4" s="62"/>
      <c r="I4" s="62"/>
      <c r="J4" s="62"/>
      <c r="K4" s="63"/>
    </row>
    <row r="5" spans="1:12" ht="60" x14ac:dyDescent="0.25">
      <c r="A5" s="6"/>
      <c r="B5" s="13" t="s">
        <v>0</v>
      </c>
      <c r="C5" s="13" t="s">
        <v>210</v>
      </c>
      <c r="D5" s="13" t="s">
        <v>216</v>
      </c>
      <c r="E5" s="13" t="s">
        <v>217</v>
      </c>
      <c r="F5" s="13" t="s">
        <v>218</v>
      </c>
      <c r="G5" s="13" t="s">
        <v>219</v>
      </c>
      <c r="H5" s="13" t="s">
        <v>220</v>
      </c>
      <c r="I5" s="13" t="s">
        <v>211</v>
      </c>
      <c r="J5" s="13" t="s">
        <v>221</v>
      </c>
      <c r="K5" s="13" t="s">
        <v>222</v>
      </c>
      <c r="L5" s="13" t="s">
        <v>239</v>
      </c>
    </row>
    <row r="6" spans="1:12" x14ac:dyDescent="0.25">
      <c r="B6" s="21">
        <v>1</v>
      </c>
      <c r="C6" s="21" t="s">
        <v>13</v>
      </c>
      <c r="D6" s="21">
        <v>455</v>
      </c>
      <c r="E6" s="21">
        <v>10</v>
      </c>
      <c r="F6" s="21">
        <v>9</v>
      </c>
      <c r="G6" s="21">
        <v>30</v>
      </c>
      <c r="H6" s="21" t="s">
        <v>2</v>
      </c>
      <c r="I6" s="65">
        <v>0.8</v>
      </c>
      <c r="J6" s="58" t="s">
        <v>14</v>
      </c>
      <c r="K6" s="58" t="s">
        <v>15</v>
      </c>
      <c r="L6" s="52" t="s">
        <v>252</v>
      </c>
    </row>
    <row r="7" spans="1:12" x14ac:dyDescent="0.25">
      <c r="B7" s="21">
        <v>2</v>
      </c>
      <c r="C7" s="21" t="s">
        <v>16</v>
      </c>
      <c r="D7" s="21">
        <v>178</v>
      </c>
      <c r="E7" s="21">
        <v>7</v>
      </c>
      <c r="F7" s="21">
        <v>9</v>
      </c>
      <c r="G7" s="21">
        <v>8</v>
      </c>
      <c r="H7" s="21" t="s">
        <v>2</v>
      </c>
      <c r="I7" s="66"/>
      <c r="J7" s="59"/>
      <c r="K7" s="59"/>
      <c r="L7" s="53"/>
    </row>
    <row r="8" spans="1:12" x14ac:dyDescent="0.25">
      <c r="B8" s="21">
        <v>3</v>
      </c>
      <c r="C8" s="21" t="s">
        <v>17</v>
      </c>
      <c r="D8" s="21">
        <v>950</v>
      </c>
      <c r="E8" s="21">
        <v>10</v>
      </c>
      <c r="F8" s="21">
        <v>9</v>
      </c>
      <c r="G8" s="21">
        <v>80</v>
      </c>
      <c r="H8" s="21" t="s">
        <v>2</v>
      </c>
      <c r="I8" s="66"/>
      <c r="J8" s="59"/>
      <c r="K8" s="59"/>
      <c r="L8" s="53"/>
    </row>
    <row r="9" spans="1:12" x14ac:dyDescent="0.25">
      <c r="B9" s="21">
        <v>4</v>
      </c>
      <c r="C9" s="21" t="s">
        <v>18</v>
      </c>
      <c r="D9" s="21">
        <v>130</v>
      </c>
      <c r="E9" s="21">
        <v>3</v>
      </c>
      <c r="F9" s="21">
        <v>9</v>
      </c>
      <c r="G9" s="21">
        <v>2</v>
      </c>
      <c r="H9" s="21" t="s">
        <v>2</v>
      </c>
      <c r="I9" s="66"/>
      <c r="J9" s="59"/>
      <c r="K9" s="59"/>
      <c r="L9" s="53"/>
    </row>
    <row r="10" spans="1:12" x14ac:dyDescent="0.25">
      <c r="B10" s="21">
        <v>5</v>
      </c>
      <c r="C10" s="21" t="s">
        <v>19</v>
      </c>
      <c r="D10" s="21">
        <v>120</v>
      </c>
      <c r="E10" s="21">
        <v>3</v>
      </c>
      <c r="F10" s="21">
        <v>9</v>
      </c>
      <c r="G10" s="21">
        <v>2</v>
      </c>
      <c r="H10" s="21" t="s">
        <v>2</v>
      </c>
      <c r="I10" s="66"/>
      <c r="J10" s="59"/>
      <c r="K10" s="59"/>
      <c r="L10" s="53"/>
    </row>
    <row r="11" spans="1:12" x14ac:dyDescent="0.25">
      <c r="B11" s="21">
        <v>6</v>
      </c>
      <c r="C11" s="21" t="s">
        <v>20</v>
      </c>
      <c r="D11" s="21">
        <v>80</v>
      </c>
      <c r="E11" s="21">
        <v>8</v>
      </c>
      <c r="F11" s="21">
        <v>9</v>
      </c>
      <c r="G11" s="21">
        <v>5</v>
      </c>
      <c r="H11" s="21" t="s">
        <v>2</v>
      </c>
      <c r="I11" s="66"/>
      <c r="J11" s="59"/>
      <c r="K11" s="59"/>
      <c r="L11" s="53"/>
    </row>
    <row r="12" spans="1:12" x14ac:dyDescent="0.25">
      <c r="B12" s="21">
        <v>7</v>
      </c>
      <c r="C12" s="21" t="s">
        <v>21</v>
      </c>
      <c r="D12" s="21">
        <v>80</v>
      </c>
      <c r="E12" s="21">
        <v>8</v>
      </c>
      <c r="F12" s="21">
        <v>9</v>
      </c>
      <c r="G12" s="21">
        <v>5</v>
      </c>
      <c r="H12" s="21" t="s">
        <v>2</v>
      </c>
      <c r="I12" s="67"/>
      <c r="J12" s="60"/>
      <c r="K12" s="60"/>
      <c r="L12" s="54"/>
    </row>
    <row r="13" spans="1:12" ht="18.75" x14ac:dyDescent="0.3">
      <c r="D13" s="29">
        <f>SUM(D6:D12)</f>
        <v>1993</v>
      </c>
      <c r="G13" s="29">
        <f>SUM(G6:G12)</f>
        <v>132</v>
      </c>
      <c r="I13" s="16">
        <f>D13*0.8</f>
        <v>1594.4</v>
      </c>
    </row>
    <row r="15" spans="1:12" ht="60" x14ac:dyDescent="0.25">
      <c r="C15" s="24" t="s">
        <v>267</v>
      </c>
      <c r="D15" s="23">
        <f>I13/8</f>
        <v>199.3</v>
      </c>
    </row>
    <row r="17" spans="3:12" ht="60" x14ac:dyDescent="0.25">
      <c r="C17" s="24" t="s">
        <v>268</v>
      </c>
      <c r="D17" s="41">
        <f>I13/15</f>
        <v>106.29333333333334</v>
      </c>
      <c r="K17" s="33" t="s">
        <v>269</v>
      </c>
      <c r="L17" s="16">
        <f>187.5*0.9</f>
        <v>168.75</v>
      </c>
    </row>
    <row r="19" spans="3:12" x14ac:dyDescent="0.25">
      <c r="K19" s="39"/>
      <c r="L19" s="39"/>
    </row>
    <row r="27" spans="3:12" x14ac:dyDescent="0.25">
      <c r="I27" s="2"/>
    </row>
    <row r="28" spans="3:12" x14ac:dyDescent="0.25">
      <c r="I28" s="2"/>
    </row>
    <row r="29" spans="3:12" x14ac:dyDescent="0.25">
      <c r="I29" s="2"/>
    </row>
    <row r="30" spans="3:12" x14ac:dyDescent="0.25">
      <c r="I30" s="2"/>
    </row>
    <row r="31" spans="3:12" x14ac:dyDescent="0.25">
      <c r="I31" s="2"/>
    </row>
    <row r="32" spans="3:12" x14ac:dyDescent="0.25">
      <c r="I32" s="2"/>
    </row>
    <row r="33" spans="9:9" x14ac:dyDescent="0.25">
      <c r="I33" s="2"/>
    </row>
  </sheetData>
  <mergeCells count="5">
    <mergeCell ref="B4:K4"/>
    <mergeCell ref="K6:K12"/>
    <mergeCell ref="I6:I12"/>
    <mergeCell ref="J6:J12"/>
    <mergeCell ref="L6:L12"/>
  </mergeCells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1"/>
  <sheetViews>
    <sheetView workbookViewId="0">
      <selection activeCell="D18" sqref="D18"/>
    </sheetView>
  </sheetViews>
  <sheetFormatPr defaultRowHeight="15" x14ac:dyDescent="0.25"/>
  <cols>
    <col min="2" max="2" width="7.85546875" customWidth="1"/>
    <col min="3" max="3" width="18.85546875" customWidth="1"/>
    <col min="4" max="4" width="15.42578125" customWidth="1"/>
    <col min="5" max="5" width="11" customWidth="1"/>
    <col min="7" max="7" width="20.42578125" customWidth="1"/>
    <col min="8" max="8" width="19.28515625" customWidth="1"/>
    <col min="9" max="9" width="18.5703125" customWidth="1"/>
    <col min="10" max="10" width="13" customWidth="1"/>
    <col min="11" max="11" width="22.7109375" bestFit="1" customWidth="1"/>
    <col min="12" max="12" width="13.140625" customWidth="1"/>
    <col min="17" max="17" width="17.42578125" bestFit="1" customWidth="1"/>
  </cols>
  <sheetData>
    <row r="1" spans="1:12" x14ac:dyDescent="0.25">
      <c r="A1" s="1"/>
    </row>
    <row r="3" spans="1:12" ht="18" customHeight="1" x14ac:dyDescent="0.25"/>
    <row r="4" spans="1:12" ht="17.25" customHeight="1" x14ac:dyDescent="0.3">
      <c r="B4" s="68" t="s">
        <v>266</v>
      </c>
      <c r="C4" s="69"/>
      <c r="D4" s="69"/>
      <c r="E4" s="69"/>
      <c r="F4" s="69"/>
      <c r="G4" s="69"/>
      <c r="H4" s="69"/>
      <c r="I4" s="69"/>
      <c r="J4" s="69"/>
      <c r="K4" s="70"/>
    </row>
    <row r="5" spans="1:12" s="6" customFormat="1" ht="75" x14ac:dyDescent="0.25">
      <c r="B5" s="13" t="s">
        <v>0</v>
      </c>
      <c r="C5" s="13" t="s">
        <v>210</v>
      </c>
      <c r="D5" s="13" t="s">
        <v>216</v>
      </c>
      <c r="E5" s="13" t="s">
        <v>217</v>
      </c>
      <c r="F5" s="13" t="s">
        <v>218</v>
      </c>
      <c r="G5" s="13" t="s">
        <v>219</v>
      </c>
      <c r="H5" s="13" t="s">
        <v>220</v>
      </c>
      <c r="I5" s="13" t="s">
        <v>211</v>
      </c>
      <c r="J5" s="13" t="s">
        <v>221</v>
      </c>
      <c r="K5" s="13" t="s">
        <v>222</v>
      </c>
      <c r="L5" s="13" t="s">
        <v>239</v>
      </c>
    </row>
    <row r="6" spans="1:12" x14ac:dyDescent="0.25">
      <c r="B6" s="7">
        <v>1</v>
      </c>
      <c r="C6" s="7" t="s">
        <v>238</v>
      </c>
      <c r="D6" s="7">
        <v>450</v>
      </c>
      <c r="E6" s="7">
        <v>3</v>
      </c>
      <c r="F6" s="7">
        <v>5</v>
      </c>
      <c r="G6" s="7">
        <v>4</v>
      </c>
      <c r="H6" s="7" t="s">
        <v>2</v>
      </c>
      <c r="I6" s="65">
        <v>0.8</v>
      </c>
      <c r="J6" s="58" t="s">
        <v>3</v>
      </c>
      <c r="K6" s="57" t="s">
        <v>4</v>
      </c>
      <c r="L6" s="71" t="s">
        <v>253</v>
      </c>
    </row>
    <row r="7" spans="1:12" x14ac:dyDescent="0.25">
      <c r="B7" s="7">
        <v>2</v>
      </c>
      <c r="C7" s="7" t="s">
        <v>5</v>
      </c>
      <c r="D7" s="7">
        <v>340</v>
      </c>
      <c r="E7" s="7">
        <v>3</v>
      </c>
      <c r="F7" s="7">
        <v>5</v>
      </c>
      <c r="G7" s="7">
        <v>4</v>
      </c>
      <c r="H7" s="7" t="s">
        <v>2</v>
      </c>
      <c r="I7" s="66"/>
      <c r="J7" s="59"/>
      <c r="K7" s="57"/>
      <c r="L7" s="72"/>
    </row>
    <row r="8" spans="1:12" x14ac:dyDescent="0.25">
      <c r="B8" s="7">
        <v>3</v>
      </c>
      <c r="C8" s="7" t="s">
        <v>6</v>
      </c>
      <c r="D8" s="7">
        <v>230</v>
      </c>
      <c r="E8" s="7">
        <v>3</v>
      </c>
      <c r="F8" s="7">
        <v>5</v>
      </c>
      <c r="G8" s="7">
        <v>4</v>
      </c>
      <c r="H8" s="7" t="s">
        <v>2</v>
      </c>
      <c r="I8" s="66"/>
      <c r="J8" s="59"/>
      <c r="K8" s="57"/>
      <c r="L8" s="72"/>
    </row>
    <row r="9" spans="1:12" x14ac:dyDescent="0.25">
      <c r="B9" s="7">
        <v>4</v>
      </c>
      <c r="C9" s="7" t="s">
        <v>7</v>
      </c>
      <c r="D9" s="7">
        <v>500</v>
      </c>
      <c r="E9" s="7">
        <v>10</v>
      </c>
      <c r="F9" s="7">
        <v>5</v>
      </c>
      <c r="G9" s="7">
        <v>30</v>
      </c>
      <c r="H9" s="7" t="s">
        <v>2</v>
      </c>
      <c r="I9" s="66"/>
      <c r="J9" s="59"/>
      <c r="K9" s="57"/>
      <c r="L9" s="72"/>
    </row>
    <row r="10" spans="1:12" x14ac:dyDescent="0.25">
      <c r="B10" s="7">
        <v>5</v>
      </c>
      <c r="C10" s="7" t="s">
        <v>8</v>
      </c>
      <c r="D10" s="7">
        <v>100</v>
      </c>
      <c r="E10" s="7">
        <v>3</v>
      </c>
      <c r="F10" s="7">
        <v>5</v>
      </c>
      <c r="G10" s="7">
        <v>5</v>
      </c>
      <c r="H10" s="7" t="s">
        <v>2</v>
      </c>
      <c r="I10" s="66"/>
      <c r="J10" s="59"/>
      <c r="K10" s="57"/>
      <c r="L10" s="72"/>
    </row>
    <row r="11" spans="1:12" x14ac:dyDescent="0.25">
      <c r="B11" s="7">
        <v>6</v>
      </c>
      <c r="C11" s="7" t="s">
        <v>9</v>
      </c>
      <c r="D11" s="7">
        <v>100</v>
      </c>
      <c r="E11" s="7">
        <v>3</v>
      </c>
      <c r="F11" s="7">
        <v>5</v>
      </c>
      <c r="G11" s="7">
        <v>5</v>
      </c>
      <c r="H11" s="7" t="s">
        <v>2</v>
      </c>
      <c r="I11" s="66"/>
      <c r="J11" s="59"/>
      <c r="K11" s="57"/>
      <c r="L11" s="72"/>
    </row>
    <row r="12" spans="1:12" x14ac:dyDescent="0.25">
      <c r="B12" s="7">
        <v>7</v>
      </c>
      <c r="C12" s="7" t="s">
        <v>10</v>
      </c>
      <c r="D12" s="7">
        <v>100</v>
      </c>
      <c r="E12" s="7">
        <v>3</v>
      </c>
      <c r="F12" s="7">
        <v>5</v>
      </c>
      <c r="G12" s="7">
        <v>5</v>
      </c>
      <c r="H12" s="7" t="s">
        <v>2</v>
      </c>
      <c r="I12" s="66"/>
      <c r="J12" s="59"/>
      <c r="K12" s="57"/>
      <c r="L12" s="72"/>
    </row>
    <row r="13" spans="1:12" x14ac:dyDescent="0.25">
      <c r="B13" s="7">
        <v>8</v>
      </c>
      <c r="C13" s="7" t="s">
        <v>11</v>
      </c>
      <c r="D13" s="7">
        <v>350</v>
      </c>
      <c r="E13" s="7">
        <v>4</v>
      </c>
      <c r="F13" s="7">
        <v>5</v>
      </c>
      <c r="G13" s="7">
        <v>30</v>
      </c>
      <c r="H13" s="7" t="s">
        <v>2</v>
      </c>
      <c r="I13" s="66"/>
      <c r="J13" s="59"/>
      <c r="K13" s="57"/>
      <c r="L13" s="72"/>
    </row>
    <row r="14" spans="1:12" x14ac:dyDescent="0.25">
      <c r="B14" s="7">
        <v>9</v>
      </c>
      <c r="C14" s="7" t="s">
        <v>12</v>
      </c>
      <c r="D14" s="7">
        <v>90</v>
      </c>
      <c r="E14" s="7">
        <v>4</v>
      </c>
      <c r="F14" s="7">
        <v>2</v>
      </c>
      <c r="G14" s="7">
        <v>15</v>
      </c>
      <c r="H14" s="7" t="s">
        <v>2</v>
      </c>
      <c r="I14" s="67"/>
      <c r="J14" s="60"/>
      <c r="K14" s="57"/>
      <c r="L14" s="73"/>
    </row>
    <row r="15" spans="1:12" ht="18.75" x14ac:dyDescent="0.25">
      <c r="D15" s="30">
        <f>SUM(D6:D14)</f>
        <v>2260</v>
      </c>
      <c r="G15" s="30">
        <f>SUM(G6:G14)</f>
        <v>102</v>
      </c>
      <c r="I15" s="16">
        <f>D15*0.8</f>
        <v>1808</v>
      </c>
    </row>
    <row r="17" spans="3:12" ht="45" x14ac:dyDescent="0.25">
      <c r="C17" s="24" t="s">
        <v>267</v>
      </c>
      <c r="D17" s="16">
        <f>I15/8</f>
        <v>226</v>
      </c>
    </row>
    <row r="18" spans="3:12" x14ac:dyDescent="0.25">
      <c r="D18" s="16"/>
    </row>
    <row r="19" spans="3:12" ht="45" x14ac:dyDescent="0.25">
      <c r="C19" s="24" t="s">
        <v>268</v>
      </c>
      <c r="D19" s="40">
        <f>I15/15</f>
        <v>120.53333333333333</v>
      </c>
      <c r="K19" s="33" t="s">
        <v>269</v>
      </c>
      <c r="L19" s="34">
        <f>250*0.9</f>
        <v>225</v>
      </c>
    </row>
    <row r="21" spans="3:12" x14ac:dyDescent="0.25">
      <c r="K21" s="39"/>
      <c r="L21" s="39"/>
    </row>
  </sheetData>
  <mergeCells count="5">
    <mergeCell ref="B4:K4"/>
    <mergeCell ref="K6:K14"/>
    <mergeCell ref="I6:I14"/>
    <mergeCell ref="J6:J14"/>
    <mergeCell ref="L6:L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Page_1</vt:lpstr>
      <vt:lpstr>Page_2</vt:lpstr>
      <vt:lpstr>Page_3</vt:lpstr>
      <vt:lpstr>Page_4</vt:lpstr>
      <vt:lpstr>Page_5</vt:lpstr>
      <vt:lpstr>Page_6</vt:lpstr>
      <vt:lpstr>Page_7</vt:lpstr>
      <vt:lpstr>Page_8</vt:lpstr>
      <vt:lpstr>Page_9</vt:lpstr>
      <vt:lpstr>Page_10</vt:lpstr>
      <vt:lpstr>Page_11</vt:lpstr>
      <vt:lpstr>Page_12</vt:lpstr>
      <vt:lpstr>Page_13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Aalok Singh</cp:lastModifiedBy>
  <dcterms:created xsi:type="dcterms:W3CDTF">2026-07-23T10:36:35Z</dcterms:created>
  <dcterms:modified xsi:type="dcterms:W3CDTF">2026-08-12T05:08:09Z</dcterms:modified>
</cp:coreProperties>
</file>